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zEOqTE7eY8c5Dm/FRK/f3BUbFEBEnC6nx7sBnORcqahLwaoiHqu+AHmKvWzsV4ynOOk1QmUpzPXue3DxJzcWrg==" workbookSaltValue="xQWOZMqdBt1hdPx2Azl8Aw==" workbookSpinCount="100000" lockStructure="1"/>
  <bookViews>
    <workbookView xWindow="0" yWindow="0" windowWidth="21570" windowHeight="6960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5" i="83" l="1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498" i="83" l="1"/>
  <c r="M386" i="83"/>
  <c r="M402" i="83"/>
  <c r="M78" i="83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U194" i="83" l="1"/>
  <c r="Y139" i="83"/>
  <c r="Z279" i="83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C136" i="83" l="1"/>
  <c r="AI245" i="83"/>
  <c r="AJ70" i="83"/>
  <c r="AN70" i="83" s="1"/>
  <c r="Y52" i="83" s="1"/>
  <c r="AG190" i="83"/>
  <c r="AG302" i="83"/>
  <c r="AH161" i="83"/>
  <c r="AG214" i="83"/>
  <c r="AK161" i="83"/>
  <c r="AQ161" i="83" s="1"/>
  <c r="AK214" i="83"/>
  <c r="AK132" i="83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Q245" i="83" s="1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P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O245" i="83" l="1"/>
  <c r="AO161" i="83"/>
  <c r="AP245" i="83"/>
  <c r="AI334" i="83"/>
  <c r="Y112" i="83"/>
  <c r="AG334" i="83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U476" i="83" s="1"/>
  <c r="R43" i="83" s="1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S44" i="83" s="1"/>
  <c r="Y476" i="83"/>
  <c r="Y448" i="83"/>
  <c r="Z420" i="83"/>
  <c r="S41" i="83" s="1"/>
  <c r="M224" i="83"/>
  <c r="K34" i="83" s="1"/>
  <c r="AG222" i="83"/>
  <c r="AH222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A478" i="83" l="1"/>
  <c r="V43" i="83" s="1"/>
  <c r="AQ222" i="83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<sst xmlns="http://schemas.openxmlformats.org/spreadsheetml/2006/main" count="65912" uniqueCount="755">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</sst>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35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0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0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0.32176198757313684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0.6782380124268631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7.5999999999999984E-2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1.4999999999999999E-2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5367410.84</v>
      </c>
    </row>
    <row r="4" spans="1:29" x14ac:dyDescent="0.25">
      <c r="A4" s="2">
        <f>Results!$D$3</f>
        <v>35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0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0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0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0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0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0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0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0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0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1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0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7.5999999999999998E-2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7.0000000000000007E-2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6.9000000000000006E-2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6.7000000000000004E-2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1.4999999999999999E-2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9668.5499999999993</v>
      </c>
    </row>
    <row r="5" spans="1:29" x14ac:dyDescent="0.25">
      <c r="A5" s="2">
        <f>Results!$D$3</f>
        <v>35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0.64901612962507649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5.20992419019181E-2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6.4162359603251659E-2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4.0610812989376631E-3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8.4784419224500474E-2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8.4371116592988224E-2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1.3920855650216602E-2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4.6758319560869654E-4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0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4.2301114904171551E-2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0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4.8160980033307406E-3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7.2310642539295908E-2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7.0630142692335016E-2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6.9630142692335001E-2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6.7630142692335027E-2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1.275878456964959E-2</v>
      </c>
      <c r="AB5" s="2">
        <f>SUMIFS(PERSALDATA!$G$2:$G$20871,PERSALDATA!$A$2:$A$20871,WORKING!A5,PERSALDATA!$D$2:$D$20871,WORKING!B5,PERSALDATA!$E$2:$E$20871,WORKING!C5,PERSALDATA!$F$2:$F$20871,"S&amp;W: BASIC SALARY (RES)")</f>
        <v>7</v>
      </c>
      <c r="AC5" s="2">
        <f>SUMIFS(PERSALDATA!$H$2:$H$20871,PERSALDATA!$A$2:$A$20871,WORKING!A5,PERSALDATA!$D$2:$D$20871,WORKING!B5,PERSALDATA!$E$2:$E$20871,WORKING!C5)</f>
        <v>1009937.9199999998</v>
      </c>
    </row>
    <row r="6" spans="1:29" x14ac:dyDescent="0.25">
      <c r="A6" s="2">
        <f>Results!$D$3</f>
        <v>35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0.65598812238344995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4.628247358898218E-2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6.844030438608438E-2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1.7609872266178984E-2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6.6874854888010038E-2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8.5295812408363411E-2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2.0969255509587958E-2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3.8894340397842324E-4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0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3.4006620309487243E-2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4.1437408558773108E-3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7.1734784835089715E-2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7.0318719779459291E-2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6.9318719779459304E-2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6.7318719779459302E-2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1.2964438459828906E-2</v>
      </c>
      <c r="AB6" s="2">
        <f>SUMIFS(PERSALDATA!$G$2:$G$20871,PERSALDATA!$A$2:$A$20871,WORKING!A6,PERSALDATA!$D$2:$D$20871,WORKING!B6,PERSALDATA!$E$2:$E$20871,WORKING!C6,PERSALDATA!$F$2:$F$20871,"S&amp;W: BASIC SALARY (RES)")</f>
        <v>11</v>
      </c>
      <c r="AC6" s="2">
        <f>SUMIFS(PERSALDATA!$H$2:$H$20871,PERSALDATA!$A$2:$A$20871,WORKING!A6,PERSALDATA!$D$2:$D$20871,WORKING!B6,PERSALDATA!$E$2:$E$20871,WORKING!C6)</f>
        <v>2143473.81</v>
      </c>
    </row>
    <row r="7" spans="1:29" x14ac:dyDescent="0.25">
      <c r="A7" s="2">
        <f>Results!$D$3</f>
        <v>35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0.59274217241227189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4.5502726873837107E-2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5.4655929118397645E-2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7.4769181569295698E-2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5.820060945291701E-2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7.7054841363084298E-2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1.9820261418997003E-2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2.9371946565955335E-4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2.3444882289113344E-3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2.2694149410661058E-2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5.1921920685967356E-2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7.2660957919342628E-2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7.032644985060979E-2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6.9326449850609789E-2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6.7326449850609787E-2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1.3302746129445384E-2</v>
      </c>
      <c r="AB7" s="2">
        <f>SUMIFS(PERSALDATA!$G$2:$G$20871,PERSALDATA!$A$2:$A$20871,WORKING!A7,PERSALDATA!$D$2:$D$20871,WORKING!B7,PERSALDATA!$E$2:$E$20871,WORKING!C7,PERSALDATA!$F$2:$F$20871,"S&amp;W: BASIC SALARY (RES)")</f>
        <v>26</v>
      </c>
      <c r="AC7" s="2">
        <f>SUMIFS(PERSALDATA!$H$2:$H$20871,PERSALDATA!$A$2:$A$20871,WORKING!A7,PERSALDATA!$D$2:$D$20871,WORKING!B7,PERSALDATA!$E$2:$E$20871,WORKING!C7)</f>
        <v>6411015.3400000008</v>
      </c>
    </row>
    <row r="8" spans="1:29" x14ac:dyDescent="0.25">
      <c r="A8" s="2">
        <f>Results!$D$3</f>
        <v>35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0.71176747855656608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5.4712612192599562E-2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3.982820519774645E-2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8.8807753360189388E-3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4.7686292665679371E-2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8.8219835444022524E-2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1.6924737437976043E-2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3.0632592544327993E-4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1.5175378353725023E-2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1.1333678957517903E-2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5.1646799327051199E-3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7.3640664502290787E-2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7.0317012338007759E-2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6.9317012338007758E-2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6.7317012338007742E-2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1.3682687643166968E-2</v>
      </c>
      <c r="AB8" s="2">
        <f>SUMIFS(PERSALDATA!$G$2:$G$20871,PERSALDATA!$A$2:$A$20871,WORKING!A8,PERSALDATA!$D$2:$D$20871,WORKING!B8,PERSALDATA!$E$2:$E$20871,WORKING!C8,PERSALDATA!$F$2:$F$20871,"S&amp;W: BASIC SALARY (RES)")</f>
        <v>43</v>
      </c>
      <c r="AC8" s="2">
        <f>SUMIFS(PERSALDATA!$H$2:$H$20871,PERSALDATA!$A$2:$A$20871,WORKING!A8,PERSALDATA!$D$2:$D$20871,WORKING!B8,PERSALDATA!$E$2:$E$20871,WORKING!C8)</f>
        <v>10334384.839999998</v>
      </c>
    </row>
    <row r="9" spans="1:29" x14ac:dyDescent="0.25">
      <c r="A9" s="2">
        <f>Results!$D$3</f>
        <v>35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0.71494476986936217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5.5428552950244202E-2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3.605949661960086E-2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1.5738925175004203E-2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4.2548522283809384E-2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9.2607141904124834E-2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1.8943287251187706E-2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2.443639018668698E-4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2.132660525298868E-3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1.7732701570529974E-2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0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3.6195779489707901E-3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7.3855157568883653E-2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7.0277632868061116E-2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6.9277632868061143E-2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6.7277632868061127E-2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1.381721425792084E-2</v>
      </c>
      <c r="AB9" s="2">
        <f>SUMIFS(PERSALDATA!$G$2:$G$20871,PERSALDATA!$A$2:$A$20871,WORKING!A9,PERSALDATA!$D$2:$D$20871,WORKING!B9,PERSALDATA!$E$2:$E$20871,WORKING!C9,PERSALDATA!$F$2:$F$20871,"S&amp;W: BASIC SALARY (RES)")</f>
        <v>44</v>
      </c>
      <c r="AC9" s="2">
        <f>SUMIFS(PERSALDATA!$H$2:$H$20871,PERSALDATA!$A$2:$A$20871,WORKING!A9,PERSALDATA!$D$2:$D$20871,WORKING!B9,PERSALDATA!$E$2:$E$20871,WORKING!C9)</f>
        <v>12620808.460000001</v>
      </c>
    </row>
    <row r="10" spans="1:29" x14ac:dyDescent="0.25">
      <c r="A10" s="2">
        <f>Results!$D$3</f>
        <v>35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0.71974286553736677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5.3783871407412927E-2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3.166708033066707E-2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9.9582075490053049E-3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4.2452317421846422E-2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8.8583180015317647E-2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2.2255509560764601E-2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1.9615411113165025E-4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1.418196533481348E-2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1.6732817955434215E-2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4.4603077624006494E-4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7.4187634338775149E-2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7.0320113958021055E-2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6.932011395802104E-2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6.7320113958021038E-2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1.3885266722045325E-2</v>
      </c>
      <c r="AB10" s="2">
        <f>SUMIFS(PERSALDATA!$G$2:$G$20871,PERSALDATA!$A$2:$A$20871,WORKING!A10,PERSALDATA!$D$2:$D$20871,WORKING!B10,PERSALDATA!$E$2:$E$20871,WORKING!C10,PERSALDATA!$F$2:$F$20871,"S&amp;W: BASIC SALARY (RES)")</f>
        <v>57</v>
      </c>
      <c r="AC10" s="2">
        <f>SUMIFS(PERSALDATA!$H$2:$H$20871,PERSALDATA!$A$2:$A$20871,WORKING!A10,PERSALDATA!$D$2:$D$20871,WORKING!B10,PERSALDATA!$E$2:$E$20871,WORKING!C10)</f>
        <v>19913424.079999998</v>
      </c>
    </row>
    <row r="11" spans="1:29" x14ac:dyDescent="0.25">
      <c r="A11" s="2">
        <f>Results!$D$3</f>
        <v>35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0.71294784907693853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6.0909713113816294E-2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2.9444952283310101E-2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4.315562298400165E-3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3.2799500446846409E-2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9.2682732280630967E-2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1.7738612274407553E-2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1.6972785597892852E-4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1.0514540196200006E-3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4.73122744009742E-2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6.2762194907693854E-4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7.4221376632724281E-2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7.0197542983869612E-2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6.9197542983869598E-2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6.719754298386961E-2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1.406378729120797E-2</v>
      </c>
      <c r="AB11" s="2">
        <f>SUMIFS(PERSALDATA!$G$2:$G$20871,PERSALDATA!$A$2:$A$20871,WORKING!A11,PERSALDATA!$D$2:$D$20871,WORKING!B11,PERSALDATA!$E$2:$E$20871,WORKING!C11,PERSALDATA!$F$2:$F$20871,"S&amp;W: BASIC SALARY (RES)")</f>
        <v>35</v>
      </c>
      <c r="AC11" s="2">
        <f>SUMIFS(PERSALDATA!$H$2:$H$20871,PERSALDATA!$A$2:$A$20871,WORKING!A11,PERSALDATA!$D$2:$D$20871,WORKING!B11,PERSALDATA!$E$2:$E$20871,WORKING!C11)</f>
        <v>14151831.389999999</v>
      </c>
    </row>
    <row r="12" spans="1:29" x14ac:dyDescent="0.25">
      <c r="A12" s="2">
        <f>Results!$D$3</f>
        <v>35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0.74913124494922156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6.2533028142613356E-2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2.2415021815827392E-2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7.5431201551504892E-3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3.1518241838253178E-2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9.7386781015050494E-2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2.6444437150423477E-2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1.326514226582202E-4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0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1.98513869704717E-3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9.103348137548189E-4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7.4737713727732649E-2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7.0248623409415539E-2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6.9248623409415538E-2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6.7248623409415537E-2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1.4189011273848922E-2</v>
      </c>
      <c r="AB12" s="2">
        <f>SUMIFS(PERSALDATA!$G$2:$G$20871,PERSALDATA!$A$2:$A$20871,WORKING!A12,PERSALDATA!$D$2:$D$20871,WORKING!B12,PERSALDATA!$E$2:$E$20871,WORKING!C12,PERSALDATA!$F$2:$F$20871,"S&amp;W: BASIC SALARY (RES)")</f>
        <v>17</v>
      </c>
      <c r="AC12" s="2">
        <f>SUMIFS(PERSALDATA!$H$2:$H$20871,PERSALDATA!$A$2:$A$20871,WORKING!A12,PERSALDATA!$D$2:$D$20871,WORKING!B12,PERSALDATA!$E$2:$E$20871,WORKING!C12)</f>
        <v>9756849.7499999981</v>
      </c>
    </row>
    <row r="13" spans="1:29" x14ac:dyDescent="0.25">
      <c r="A13" s="2">
        <f>Results!$D$3</f>
        <v>35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0.68575593870663842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5.0381484283784549E-2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1.5515674798611994E-2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9.1039724740092018E-3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5.5412593516414501E-3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8.9147920796568941E-2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1.738392620712223E-2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1.1344683115767528E-4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0.10289800860655349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2.1183770175409223E-2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1.2137585332658595E-3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1.7608392352371051E-3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1.4682444285278833E-2</v>
      </c>
      <c r="AB13" s="2">
        <f>SUMIFS(PERSALDATA!$G$2:$G$20871,PERSALDATA!$A$2:$A$20871,WORKING!A13,PERSALDATA!$D$2:$D$20871,WORKING!B13,PERSALDATA!$E$2:$E$20871,WORKING!C13,PERSALDATA!$F$2:$F$20871,"S&amp;W: BASIC SALARY (RES)")</f>
        <v>34</v>
      </c>
      <c r="AC13" s="2">
        <f>SUMIFS(PERSALDATA!$H$2:$H$20871,PERSALDATA!$A$2:$A$20871,WORKING!A13,PERSALDATA!$D$2:$D$20871,WORKING!B13,PERSALDATA!$E$2:$E$20871,WORKING!C13)</f>
        <v>21532289.399999987</v>
      </c>
    </row>
    <row r="14" spans="1:29" x14ac:dyDescent="0.25">
      <c r="A14" s="2">
        <f>Results!$D$3</f>
        <v>35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0.67789694226076769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4.3924378049630189E-2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1.5298912163812177E-2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5.2978182630258807E-3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8.6195444984207038E-3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8.8126343043924027E-2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3.2336133033135046E-2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8.9975023516863673E-5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0.11992324632648502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2.9027479969457697E-3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9.0781940026201811E-4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4.6761399400746294E-3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1.4639873524713753E-2</v>
      </c>
      <c r="AB14" s="2">
        <f>SUMIFS(PERSALDATA!$G$2:$G$20871,PERSALDATA!$A$2:$A$20871,WORKING!A14,PERSALDATA!$D$2:$D$20871,WORKING!B14,PERSALDATA!$E$2:$E$20871,WORKING!C14,PERSALDATA!$F$2:$F$20871,"S&amp;W: BASIC SALARY (RES)")</f>
        <v>25</v>
      </c>
      <c r="AC14" s="2">
        <f>SUMIFS(PERSALDATA!$H$2:$H$20871,PERSALDATA!$A$2:$A$20871,WORKING!A14,PERSALDATA!$D$2:$D$20871,WORKING!B14,PERSALDATA!$E$2:$E$20871,WORKING!C14)</f>
        <v>19568319.419999998</v>
      </c>
    </row>
    <row r="15" spans="1:29" x14ac:dyDescent="0.25">
      <c r="A15" s="2">
        <f>Results!$D$3</f>
        <v>35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0.62405016615502407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5.0910575781807577E-2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1.5640688550439635E-2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9.5685504332044796E-3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7.6001806304175343E-2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1.4078877955628039E-2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7.2294510301997906E-5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0.18000776027673493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2.5434758814430705E-2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3.3731822188352348E-3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8.6133899941807836E-4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1.4620776997590809E-2</v>
      </c>
      <c r="AB15" s="2">
        <f>SUMIFS(PERSALDATA!$G$2:$G$20871,PERSALDATA!$A$2:$A$20871,WORKING!A15,PERSALDATA!$D$2:$D$20871,WORKING!B15,PERSALDATA!$E$2:$E$20871,WORKING!C15,PERSALDATA!$F$2:$F$20871,"S&amp;W: BASIC SALARY (RES)")</f>
        <v>28</v>
      </c>
      <c r="AC15" s="2">
        <f>SUMIFS(PERSALDATA!$H$2:$H$20871,PERSALDATA!$A$2:$A$20871,WORKING!A15,PERSALDATA!$D$2:$D$20871,WORKING!B15,PERSALDATA!$E$2:$E$20871,WORKING!C15)</f>
        <v>27499045.109999999</v>
      </c>
    </row>
    <row r="16" spans="1:29" x14ac:dyDescent="0.25">
      <c r="A16" s="2">
        <f>Results!$D$3</f>
        <v>35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0.60224459047928758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5.0111613083739424E-2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1.9991441502322425E-2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8.4665030318347798E-3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7.7728188913826698E-2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0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5.8801803464194626E-5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0.20458861272397949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3.363974890447978E-2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2.6340654424108758E-3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5.3643411465471467E-4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1.4572248804935675E-2</v>
      </c>
      <c r="AB16" s="2">
        <f>SUMIFS(PERSALDATA!$G$2:$G$20871,PERSALDATA!$A$2:$A$20871,WORKING!A16,PERSALDATA!$D$2:$D$20871,WORKING!B16,PERSALDATA!$E$2:$E$20871,WORKING!C16,PERSALDATA!$F$2:$F$20871,"S&amp;W: BASIC SALARY (RES)")</f>
        <v>13</v>
      </c>
      <c r="AC16" s="2">
        <f>SUMIFS(PERSALDATA!$H$2:$H$20871,PERSALDATA!$A$2:$A$20871,WORKING!A16,PERSALDATA!$D$2:$D$20871,WORKING!B16,PERSALDATA!$E$2:$E$20871,WORKING!C16)</f>
        <v>16557485.360000001</v>
      </c>
    </row>
    <row r="17" spans="1:29" x14ac:dyDescent="0.25">
      <c r="A17" s="2">
        <f>Results!$D$3</f>
        <v>35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0.65121128334113088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1.1342993616481594E-3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4.4504753901342183E-2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0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3.9283684611543253E-2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4.884923566691611E-5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0.26208284552467509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1.7342840239936333E-3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1.4331695952944866E-2</v>
      </c>
      <c r="AB17" s="2">
        <f>SUMIFS(PERSALDATA!$G$2:$G$20871,PERSALDATA!$A$2:$A$20871,WORKING!A17,PERSALDATA!$D$2:$D$20871,WORKING!B17,PERSALDATA!$E$2:$E$20871,WORKING!C17,PERSALDATA!$F$2:$F$20871,"S&amp;W: BASIC SALARY (RES)")</f>
        <v>2</v>
      </c>
      <c r="AC17" s="2">
        <f>SUMIFS(PERSALDATA!$H$2:$H$20871,PERSALDATA!$A$2:$A$20871,WORKING!A17,PERSALDATA!$D$2:$D$20871,WORKING!B17,PERSALDATA!$E$2:$E$20871,WORKING!C17)</f>
        <v>2864323.2199999997</v>
      </c>
    </row>
    <row r="18" spans="1:29" x14ac:dyDescent="0.25">
      <c r="A18" s="2">
        <f>Results!$D$3</f>
        <v>35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0.60887055519856126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1.2849851819697511E-3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2.6560064741545275E-3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0.11879932762931827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1.1555610256955892E-5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0.26837756990573947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1.4959986568733831E-2</v>
      </c>
      <c r="AB18" s="2">
        <f>SUMIFS(PERSALDATA!$G$2:$G$20871,PERSALDATA!$A$2:$A$20871,WORKING!A18,PERSALDATA!$D$2:$D$20871,WORKING!B18,PERSALDATA!$E$2:$E$20871,WORKING!C18,PERSALDATA!$F$2:$F$20871,"S&amp;W: BASIC SALARY (RES)")</f>
        <v>3</v>
      </c>
      <c r="AC18" s="2">
        <f>SUMIFS(PERSALDATA!$H$2:$H$20871,PERSALDATA!$A$2:$A$20871,WORKING!A18,PERSALDATA!$D$2:$D$20871,WORKING!B18,PERSALDATA!$E$2:$E$20871,WORKING!C18)</f>
        <v>6054202.1099999994</v>
      </c>
    </row>
    <row r="19" spans="1:29" x14ac:dyDescent="0.25">
      <c r="A19" s="2">
        <f>Results!$D$3</f>
        <v>35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35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35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35</v>
      </c>
      <c r="B22" s="2">
        <v>2</v>
      </c>
      <c r="C22" s="2">
        <v>3</v>
      </c>
      <c r="D22" s="62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>0.66298425012696061</v>
      </c>
      <c r="E22" s="62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>4.0926874299486708E-2</v>
      </c>
      <c r="F22" s="62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>0.10116391709384691</v>
      </c>
      <c r="G22" s="69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>5.7910722318611028E-3</v>
      </c>
      <c r="H22" s="62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>0.10242284583990367</v>
      </c>
      <c r="I22" s="62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>8.6186786508690078E-2</v>
      </c>
      <c r="J22" s="62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>0</v>
      </c>
      <c r="K22" s="62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>5.2425389925077998E-4</v>
      </c>
      <c r="L22" s="62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>0</v>
      </c>
      <c r="M22" s="62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>0</v>
      </c>
      <c r="N22" s="62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>0</v>
      </c>
      <c r="O22" s="62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>0</v>
      </c>
      <c r="P22" s="62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>0</v>
      </c>
      <c r="Q22" s="62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>0</v>
      </c>
      <c r="R22" s="62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>0</v>
      </c>
      <c r="S22" s="62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>0</v>
      </c>
      <c r="T22" s="62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>0</v>
      </c>
      <c r="U22" s="62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>0</v>
      </c>
      <c r="V22" s="62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>0</v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6.9745462142626266E-2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7.0524703516660084E-2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6.9524703516660083E-2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6.7524703516660081E-2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1.1938334747504976E-2</v>
      </c>
      <c r="AB22" s="2">
        <f>SUMIFS(PERSALDATA!$G$2:$G$20871,PERSALDATA!$A$2:$A$20871,WORKING!A22,PERSALDATA!$D$2:$D$20871,WORKING!B22,PERSALDATA!$E$2:$E$20871,WORKING!C22,PERSALDATA!$F$2:$F$20871,"S&amp;W: BASIC SALARY (RES)")</f>
        <v>1</v>
      </c>
      <c r="AC22" s="2">
        <f>SUMIFS(PERSALDATA!$H$2:$H$20871,PERSALDATA!$A$2:$A$20871,WORKING!A22,PERSALDATA!$D$2:$D$20871,WORKING!B22,PERSALDATA!$E$2:$E$20871,WORKING!C22)</f>
        <v>133446.79</v>
      </c>
    </row>
    <row r="23" spans="1:29" x14ac:dyDescent="0.25">
      <c r="A23" s="2">
        <f>Results!$D$3</f>
        <v>35</v>
      </c>
      <c r="B23" s="2">
        <v>2</v>
      </c>
      <c r="C23" s="2">
        <v>4</v>
      </c>
      <c r="D23" s="62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>0.57763011465336278</v>
      </c>
      <c r="E23" s="62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>1.6880471893743056E-2</v>
      </c>
      <c r="F23" s="62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>7.0417888438764994E-2</v>
      </c>
      <c r="G23" s="69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>0.13127855673582312</v>
      </c>
      <c r="H23" s="62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>3.941836910605534E-2</v>
      </c>
      <c r="I23" s="62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>7.5090663031364913E-2</v>
      </c>
      <c r="J23" s="62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>0</v>
      </c>
      <c r="K23" s="62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>3.6492114630933323E-4</v>
      </c>
      <c r="L23" s="62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>0</v>
      </c>
      <c r="M23" s="62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>0</v>
      </c>
      <c r="N23" s="62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>8.8919014994576523E-2</v>
      </c>
      <c r="O23" s="62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>0</v>
      </c>
      <c r="P23" s="62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>0</v>
      </c>
      <c r="Q23" s="62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>0</v>
      </c>
      <c r="R23" s="62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>0</v>
      </c>
      <c r="S23" s="62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>0</v>
      </c>
      <c r="T23" s="62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>0</v>
      </c>
      <c r="U23" s="62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>0</v>
      </c>
      <c r="V23" s="62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>0</v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7.1200097646138633E-2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6.988709665220319E-2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6.8887096652203189E-2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6.6887096652203187E-2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1.3346982319633056E-2</v>
      </c>
      <c r="AB23" s="2">
        <f>SUMIFS(PERSALDATA!$G$2:$G$20871,PERSALDATA!$A$2:$A$20871,WORKING!A23,PERSALDATA!$D$2:$D$20871,WORKING!B23,PERSALDATA!$E$2:$E$20871,WORKING!C23,PERSALDATA!$F$2:$F$20871,"S&amp;W: BASIC SALARY (RES)")</f>
        <v>1</v>
      </c>
      <c r="AC23" s="2">
        <f>SUMIFS(PERSALDATA!$H$2:$H$20871,PERSALDATA!$A$2:$A$20871,WORKING!A23,PERSALDATA!$D$2:$D$20871,WORKING!B23,PERSALDATA!$E$2:$E$20871,WORKING!C23)</f>
        <v>191712.65</v>
      </c>
    </row>
    <row r="24" spans="1:29" x14ac:dyDescent="0.25">
      <c r="A24" s="2">
        <f>Results!$D$3</f>
        <v>35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1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0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0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0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0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0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0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0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0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0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0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0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7.5999999999999998E-2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7.0000000000000007E-2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6.9000000000000006E-2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6.7000000000000004E-2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1.4999999999999999E-2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2230.2399999999998</v>
      </c>
    </row>
    <row r="25" spans="1:29" x14ac:dyDescent="0.25">
      <c r="A25" s="2">
        <f>Results!$D$3</f>
        <v>35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0.73599575483632329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5.5262881879395757E-2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4.353066973122581E-2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4.346199350416878E-3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3.9150705256209645E-2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9.3497340737768331E-2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2.1858765038857055E-2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3.1957117805336642E-4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6.0381119917497506E-3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0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0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7.3239778974013764E-2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7.0151953881530865E-2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6.9151953881530878E-2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6.715195388153089E-2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1.3754985807517666E-2</v>
      </c>
      <c r="AB25" s="2">
        <f>SUMIFS(PERSALDATA!$G$2:$G$20871,PERSALDATA!$A$2:$A$20871,WORKING!A25,PERSALDATA!$D$2:$D$20871,WORKING!B25,PERSALDATA!$E$2:$E$20871,WORKING!C25,PERSALDATA!$F$2:$F$20871,"S&amp;W: BASIC SALARY (RES)")</f>
        <v>12</v>
      </c>
      <c r="AC25" s="2">
        <f>SUMIFS(PERSALDATA!$H$2:$H$20871,PERSALDATA!$A$2:$A$20871,WORKING!A25,PERSALDATA!$D$2:$D$20871,WORKING!B25,PERSALDATA!$E$2:$E$20871,WORKING!C25)</f>
        <v>2425875.8400000003</v>
      </c>
    </row>
    <row r="26" spans="1:29" x14ac:dyDescent="0.25">
      <c r="A26" s="2">
        <f>Results!$D$3</f>
        <v>35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0.71994743201464562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6.0330592702482526E-2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3.9279731530573521E-2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6.4037865343783502E-4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5.6644150221841702E-2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9.3998926929314053E-2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2.8915908274407369E-2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2.4287967329737962E-4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0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0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7.3807758506782201E-2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7.0456864938021918E-2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6.9456864938021889E-2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6.7456864938021888E-2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1.355749857861431E-2</v>
      </c>
      <c r="AB26" s="2">
        <f>SUMIFS(PERSALDATA!$G$2:$G$20871,PERSALDATA!$A$2:$A$20871,WORKING!A26,PERSALDATA!$D$2:$D$20871,WORKING!B26,PERSALDATA!$E$2:$E$20871,WORKING!C26,PERSALDATA!$F$2:$F$20871,"S&amp;W: BASIC SALARY (RES)")</f>
        <v>7</v>
      </c>
      <c r="AC26" s="2">
        <f>SUMIFS(PERSALDATA!$H$2:$H$20871,PERSALDATA!$A$2:$A$20871,WORKING!A26,PERSALDATA!$D$2:$D$20871,WORKING!B26,PERSALDATA!$E$2:$E$20871,WORKING!C26)</f>
        <v>2016307.06</v>
      </c>
    </row>
    <row r="27" spans="1:29" x14ac:dyDescent="0.25">
      <c r="A27" s="2">
        <f>Results!$D$3</f>
        <v>35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0.751302584837367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5.859868673955948E-2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2.9453876328481839E-2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7.634810063738816E-3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3.5045118229771792E-2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9.7668680023676124E-2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2.0083262569348961E-2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2.1298120805587488E-4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0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0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0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7.4252137054252196E-2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7.0231138010161759E-2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6.9231138010161758E-2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6.7231138010161756E-2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1.4029320363505354E-2</v>
      </c>
      <c r="AB27" s="2">
        <f>SUMIFS(PERSALDATA!$G$2:$G$20871,PERSALDATA!$A$2:$A$20871,WORKING!A27,PERSALDATA!$D$2:$D$20871,WORKING!B27,PERSALDATA!$E$2:$E$20871,WORKING!C27,PERSALDATA!$F$2:$F$20871,"S&amp;W: BASIC SALARY (RES)")</f>
        <v>11</v>
      </c>
      <c r="AC27" s="2">
        <f>SUMIFS(PERSALDATA!$H$2:$H$20871,PERSALDATA!$A$2:$A$20871,WORKING!A27,PERSALDATA!$D$2:$D$20871,WORKING!B27,PERSALDATA!$E$2:$E$20871,WORKING!C27)</f>
        <v>3503783.3000000007</v>
      </c>
    </row>
    <row r="28" spans="1:29" x14ac:dyDescent="0.25">
      <c r="A28" s="2">
        <f>Results!$D$3</f>
        <v>35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0.74725187610729915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7.472023494679024E-2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3.1928876036597179E-2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3.5822249460234715E-3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1.6614475160380299E-2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9.714219330524497E-2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2.1508997986673616E-2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1.7815891325107205E-4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7.0729625977400991E-3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7.3806008073463963E-2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6.9929928367039748E-2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6.8929928367039747E-2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6.6929928367039745E-2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1.4269177348346573E-2</v>
      </c>
      <c r="AB28" s="2">
        <f>SUMIFS(PERSALDATA!$G$2:$G$20871,PERSALDATA!$A$2:$A$20871,WORKING!A28,PERSALDATA!$D$2:$D$20871,WORKING!B28,PERSALDATA!$E$2:$E$20871,WORKING!C28,PERSALDATA!$F$2:$F$20871,"S&amp;W: BASIC SALARY (RES)")</f>
        <v>5</v>
      </c>
      <c r="AC28" s="2">
        <f>SUMIFS(PERSALDATA!$H$2:$H$20871,PERSALDATA!$A$2:$A$20871,WORKING!A28,PERSALDATA!$D$2:$D$20871,WORKING!B28,PERSALDATA!$E$2:$E$20871,WORKING!C28)</f>
        <v>1897968.4699999997</v>
      </c>
    </row>
    <row r="29" spans="1:29" x14ac:dyDescent="0.25">
      <c r="A29" s="2">
        <f>Results!$D$3</f>
        <v>35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0.73670761575667265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6.2112792489196308E-2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2.4303740711963211E-2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0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4.6351303178177351E-2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9.5771731417010883E-2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3.46219908179859E-2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1.3082562899364606E-4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0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7.4801833950385269E-2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7.0452232140553045E-2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6.9452232140553016E-2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6.7452232140553028E-2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1.3938211957212987E-2</v>
      </c>
      <c r="AB29" s="2">
        <f>SUMIFS(PERSALDATA!$G$2:$G$20871,PERSALDATA!$A$2:$A$20871,WORKING!A29,PERSALDATA!$D$2:$D$20871,WORKING!B29,PERSALDATA!$E$2:$E$20871,WORKING!C29,PERSALDATA!$F$2:$F$20871,"S&amp;W: BASIC SALARY (RES)")</f>
        <v>4</v>
      </c>
      <c r="AC29" s="2">
        <f>SUMIFS(PERSALDATA!$H$2:$H$20871,PERSALDATA!$A$2:$A$20871,WORKING!A29,PERSALDATA!$D$2:$D$20871,WORKING!B29,PERSALDATA!$E$2:$E$20871,WORKING!C29)</f>
        <v>2629224.89</v>
      </c>
    </row>
    <row r="30" spans="1:29" x14ac:dyDescent="0.25">
      <c r="A30" s="2">
        <f>Results!$D$3</f>
        <v>35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0.70275138759580225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5.764719014380832E-2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2.5478296554214169E-3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1.0137122645158204E-3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1.6189564786744793E-3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9.1357313208803345E-2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2.7418985682261955E-2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1.1670879700155389E-4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0.11179360228508287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3.7343138886280144E-3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1.4935747576033538E-2</v>
      </c>
      <c r="AB30" s="2">
        <f>SUMIFS(PERSALDATA!$G$2:$G$20871,PERSALDATA!$A$2:$A$20871,WORKING!A30,PERSALDATA!$D$2:$D$20871,WORKING!B30,PERSALDATA!$E$2:$E$20871,WORKING!C30,PERSALDATA!$F$2:$F$20871,"S&amp;W: BASIC SALARY (RES)")</f>
        <v>9</v>
      </c>
      <c r="AC30" s="2">
        <f>SUMIFS(PERSALDATA!$H$2:$H$20871,PERSALDATA!$A$2:$A$20871,WORKING!A30,PERSALDATA!$D$2:$D$20871,WORKING!B30,PERSALDATA!$E$2:$E$20871,WORKING!C30)</f>
        <v>5494872.8500000006</v>
      </c>
    </row>
    <row r="31" spans="1:29" x14ac:dyDescent="0.25">
      <c r="A31" s="2">
        <f>Results!$D$3</f>
        <v>35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0.68628985767491102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3.6236316400099514E-2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1.6483725850114216E-3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1.1273883904404224E-3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1.6387364339075203E-2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8.9217414497374942E-2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2.8464027924765531E-2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9.2582005497269607E-5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0.14053667618282464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0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1.4728075216056241E-2</v>
      </c>
      <c r="AB31" s="2">
        <f>SUMIFS(PERSALDATA!$G$2:$G$20871,PERSALDATA!$A$2:$A$20871,WORKING!A31,PERSALDATA!$D$2:$D$20871,WORKING!B31,PERSALDATA!$E$2:$E$20871,WORKING!C31,PERSALDATA!$F$2:$F$20871,"S&amp;W: BASIC SALARY (RES)")</f>
        <v>5</v>
      </c>
      <c r="AC31" s="2">
        <f>SUMIFS(PERSALDATA!$H$2:$H$20871,PERSALDATA!$A$2:$A$20871,WORKING!A31,PERSALDATA!$D$2:$D$20871,WORKING!B31,PERSALDATA!$E$2:$E$20871,WORKING!C31)</f>
        <v>3778272.0100000002</v>
      </c>
    </row>
    <row r="32" spans="1:29" x14ac:dyDescent="0.25">
      <c r="A32" s="2">
        <f>Results!$D$3</f>
        <v>35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0.62021277031996402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4.7498389187402019E-2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2.0977970356643814E-2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1.1558243872598493E-2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8.0627437864688123E-2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8.1433111478357509E-3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7.5149395725998121E-5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0.20227928013184182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8.627447723299873E-3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1.4510829545625475E-2</v>
      </c>
      <c r="AB32" s="2">
        <f>SUMIFS(PERSALDATA!$G$2:$G$20871,PERSALDATA!$A$2:$A$20871,WORKING!A32,PERSALDATA!$D$2:$D$20871,WORKING!B32,PERSALDATA!$E$2:$E$20871,WORKING!C32,PERSALDATA!$F$2:$F$20871,"S&amp;W: BASIC SALARY (RES)")</f>
        <v>13</v>
      </c>
      <c r="AC32" s="2">
        <f>SUMIFS(PERSALDATA!$H$2:$H$20871,PERSALDATA!$A$2:$A$20871,WORKING!A32,PERSALDATA!$D$2:$D$20871,WORKING!B32,PERSALDATA!$E$2:$E$20871,WORKING!C32)</f>
        <v>12878080.93</v>
      </c>
    </row>
    <row r="33" spans="1:29" x14ac:dyDescent="0.25">
      <c r="A33" s="2">
        <f>Results!$D$3</f>
        <v>35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0.58926810707247401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3.6378799508046927E-2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2.5917622723042936E-2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1.7544458161804624E-2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7.6604700824849867E-2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6.3031072448776421E-3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6.2879625665975998E-5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0.24792032483923807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1.4347125592342299E-2</v>
      </c>
      <c r="AB33" s="2">
        <f>SUMIFS(PERSALDATA!$G$2:$G$20871,PERSALDATA!$A$2:$A$20871,WORKING!A33,PERSALDATA!$D$2:$D$20871,WORKING!B33,PERSALDATA!$E$2:$E$20871,WORKING!C33,PERSALDATA!$F$2:$F$20871,"S&amp;W: BASIC SALARY (RES)")</f>
        <v>6</v>
      </c>
      <c r="AC33" s="2">
        <f>SUMIFS(PERSALDATA!$H$2:$H$20871,PERSALDATA!$A$2:$A$20871,WORKING!A33,PERSALDATA!$D$2:$D$20871,WORKING!B33,PERSALDATA!$E$2:$E$20871,WORKING!C33)</f>
        <v>6675612.2599999998</v>
      </c>
    </row>
    <row r="34" spans="1:29" x14ac:dyDescent="0.25">
      <c r="A34" s="2">
        <f>Results!$D$3</f>
        <v>35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0.59996845210556926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4.9997371008797441E-2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0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9.5942527891462095E-3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7.799574641216242E-2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0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5.2768390340304147E-5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0.26239140929398436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1.4855294682307701E-2</v>
      </c>
      <c r="AB34" s="2">
        <f>SUMIFS(PERSALDATA!$G$2:$G$20871,PERSALDATA!$A$2:$A$20871,WORKING!A34,PERSALDATA!$D$2:$D$20871,WORKING!B34,PERSALDATA!$E$2:$E$20871,WORKING!C34,PERSALDATA!$F$2:$F$20871,"S&amp;W: BASIC SALARY (RES)")</f>
        <v>1</v>
      </c>
      <c r="AC34" s="2">
        <f>SUMIFS(PERSALDATA!$H$2:$H$20871,PERSALDATA!$A$2:$A$20871,WORKING!A34,PERSALDATA!$D$2:$D$20871,WORKING!B34,PERSALDATA!$E$2:$E$20871,WORKING!C34)</f>
        <v>1325793.71</v>
      </c>
    </row>
    <row r="35" spans="1:29" x14ac:dyDescent="0.25">
      <c r="A35" s="2">
        <f>Results!$D$3</f>
        <v>35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35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35</v>
      </c>
      <c r="B37" s="2">
        <v>3</v>
      </c>
      <c r="C37" s="2">
        <v>1</v>
      </c>
      <c r="D37" s="62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>0</v>
      </c>
      <c r="E37" s="62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>0</v>
      </c>
      <c r="F37" s="62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>0</v>
      </c>
      <c r="G37" s="69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>0</v>
      </c>
      <c r="H37" s="62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>0</v>
      </c>
      <c r="I37" s="62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>0</v>
      </c>
      <c r="J37" s="62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>0</v>
      </c>
      <c r="K37" s="62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>0</v>
      </c>
      <c r="L37" s="62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>0</v>
      </c>
      <c r="M37" s="62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>0</v>
      </c>
      <c r="N37" s="62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>0</v>
      </c>
      <c r="O37" s="62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>0</v>
      </c>
      <c r="P37" s="62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>0</v>
      </c>
      <c r="Q37" s="62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>1</v>
      </c>
      <c r="R37" s="62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>0</v>
      </c>
      <c r="S37" s="62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>0</v>
      </c>
      <c r="T37" s="62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>0</v>
      </c>
      <c r="U37" s="62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>0</v>
      </c>
      <c r="V37" s="62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>0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7.5999999999999998E-2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7.0000000000000007E-2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6.9000000000000006E-2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6.7000000000000004E-2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1.4999999999999999E-2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20832</v>
      </c>
    </row>
    <row r="38" spans="1:29" x14ac:dyDescent="0.25">
      <c r="A38" s="2">
        <f>Results!$D$3</f>
        <v>35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35</v>
      </c>
      <c r="B39" s="2">
        <v>3</v>
      </c>
      <c r="C39" s="2">
        <v>3</v>
      </c>
      <c r="D39" s="62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>0.66265459621732425</v>
      </c>
      <c r="E39" s="62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>5.4604932449993086E-2</v>
      </c>
      <c r="F39" s="62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>8.4038713834172954E-2</v>
      </c>
      <c r="G39" s="69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>0</v>
      </c>
      <c r="H39" s="62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>8.1501989694363661E-2</v>
      </c>
      <c r="I39" s="62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>8.6144288246563366E-2</v>
      </c>
      <c r="J39" s="62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>3.0619972267224443E-2</v>
      </c>
      <c r="K39" s="62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>4.3550729035842509E-4</v>
      </c>
      <c r="L39" s="62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>0</v>
      </c>
      <c r="M39" s="62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>0</v>
      </c>
      <c r="N39" s="62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>0</v>
      </c>
      <c r="O39" s="62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>0</v>
      </c>
      <c r="P39" s="62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>0</v>
      </c>
      <c r="Q39" s="62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>0</v>
      </c>
      <c r="R39" s="62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>0</v>
      </c>
      <c r="S39" s="62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>0</v>
      </c>
      <c r="T39" s="62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>0</v>
      </c>
      <c r="U39" s="62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>0</v>
      </c>
      <c r="V39" s="62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>0</v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7.0754085604323974E-2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7.0382142707073742E-2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6.9382142707073755E-2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6.7382142707073739E-2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1.2510356837716575E-2</v>
      </c>
      <c r="AB39" s="2">
        <f>SUMIFS(PERSALDATA!$G$2:$G$20871,PERSALDATA!$A$2:$A$20871,WORKING!A39,PERSALDATA!$D$2:$D$20871,WORKING!B39,PERSALDATA!$E$2:$E$20871,WORKING!C39,PERSALDATA!$F$2:$F$20871,"S&amp;W: BASIC SALARY (RES)")</f>
        <v>2</v>
      </c>
      <c r="AC39" s="2">
        <f>SUMIFS(PERSALDATA!$H$2:$H$20871,PERSALDATA!$A$2:$A$20871,WORKING!A39,PERSALDATA!$D$2:$D$20871,WORKING!B39,PERSALDATA!$E$2:$E$20871,WORKING!C39)</f>
        <v>321280.49999999994</v>
      </c>
    </row>
    <row r="40" spans="1:29" x14ac:dyDescent="0.25">
      <c r="A40" s="2">
        <f>Results!$D$3</f>
        <v>35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35</v>
      </c>
      <c r="B41" s="2">
        <v>3</v>
      </c>
      <c r="C41" s="2">
        <v>5</v>
      </c>
      <c r="D41" s="62" t="str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/>
      </c>
      <c r="E41" s="62" t="str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/>
      </c>
      <c r="F41" s="62" t="str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/>
      </c>
      <c r="G41" s="69" t="str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/>
      </c>
      <c r="H41" s="62" t="str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/>
      </c>
      <c r="I41" s="62" t="str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/>
      </c>
      <c r="J41" s="62" t="str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/>
      </c>
      <c r="K41" s="62" t="str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/>
      </c>
      <c r="L41" s="62" t="str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/>
      </c>
      <c r="M41" s="62" t="str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/>
      </c>
      <c r="N41" s="62" t="str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/>
      </c>
      <c r="O41" s="62" t="str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/>
      </c>
      <c r="P41" s="62" t="str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/>
      </c>
      <c r="Q41" s="62" t="str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/>
      </c>
      <c r="R41" s="62" t="str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/>
      </c>
      <c r="S41" s="62" t="str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/>
      </c>
      <c r="T41" s="62" t="str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/>
      </c>
      <c r="U41" s="62" t="str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/>
      </c>
      <c r="V41" s="62" t="str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/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7.3827684520804057E-2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7.0033119199051808E-2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6.9033119199051793E-2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6.7033119199051777E-2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0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0</v>
      </c>
    </row>
    <row r="42" spans="1:29" x14ac:dyDescent="0.25">
      <c r="A42" s="2">
        <f>Results!$D$3</f>
        <v>35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0.72436423376711545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5.4880458464335334E-2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5.4878451951155573E-2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0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5.6476541588568262E-2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9.4166530694277731E-2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1.4923805731900497E-2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3.0997780264728849E-4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0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0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7.2619909233952118E-2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7.0298363604316988E-2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6.9298363604316987E-2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6.7298363604316985E-2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1.3325025429864435E-2</v>
      </c>
      <c r="AB42" s="2">
        <f>SUMIFS(PERSALDATA!$G$2:$G$20871,PERSALDATA!$A$2:$A$20871,WORKING!A42,PERSALDATA!$D$2:$D$20871,WORKING!B42,PERSALDATA!$E$2:$E$20871,WORKING!C42,PERSALDATA!$F$2:$F$20871,"S&amp;W: BASIC SALARY (RES)")</f>
        <v>7</v>
      </c>
      <c r="AC42" s="2">
        <f>SUMIFS(PERSALDATA!$H$2:$H$20871,PERSALDATA!$A$2:$A$20871,WORKING!A42,PERSALDATA!$D$2:$D$20871,WORKING!B42,PERSALDATA!$E$2:$E$20871,WORKING!C42)</f>
        <v>1579855.0599999998</v>
      </c>
    </row>
    <row r="43" spans="1:29" x14ac:dyDescent="0.25">
      <c r="A43" s="2">
        <f>Results!$D$3</f>
        <v>35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0.7038469956274751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5.8787432794620779E-2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3.7197590859583539E-2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0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8.8467231222192022E-2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9.1499548350592305E-2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1.9958897285523469E-2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2.423038600127061E-4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7.4411524331782317E-2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7.095503255973705E-2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6.9955032559737049E-2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6.7955032559737047E-2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1.3111393110873176E-2</v>
      </c>
      <c r="AB43" s="2">
        <f>SUMIFS(PERSALDATA!$G$2:$G$20871,PERSALDATA!$A$2:$A$20871,WORKING!A43,PERSALDATA!$D$2:$D$20871,WORKING!B43,PERSALDATA!$E$2:$E$20871,WORKING!C43,PERSALDATA!$F$2:$F$20871,"S&amp;W: BASIC SALARY (RES)")</f>
        <v>5</v>
      </c>
      <c r="AC43" s="2">
        <f>SUMIFS(PERSALDATA!$H$2:$H$20871,PERSALDATA!$A$2:$A$20871,WORKING!A43,PERSALDATA!$D$2:$D$20871,WORKING!B43,PERSALDATA!$E$2:$E$20871,WORKING!C43)</f>
        <v>1443641.8800000001</v>
      </c>
    </row>
    <row r="44" spans="1:29" x14ac:dyDescent="0.25">
      <c r="A44" s="2">
        <f>Results!$D$3</f>
        <v>35</v>
      </c>
      <c r="B44" s="2">
        <v>3</v>
      </c>
      <c r="C44" s="2">
        <v>8</v>
      </c>
      <c r="D44" s="62" t="str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/>
      </c>
      <c r="E44" s="62" t="str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/>
      </c>
      <c r="F44" s="62" t="str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/>
      </c>
      <c r="G44" s="69" t="str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/>
      </c>
      <c r="H44" s="62" t="str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/>
      </c>
      <c r="I44" s="62" t="str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/>
      </c>
      <c r="J44" s="62" t="str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/>
      </c>
      <c r="K44" s="62" t="str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/>
      </c>
      <c r="L44" s="62" t="str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/>
      </c>
      <c r="M44" s="62" t="str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/>
      </c>
      <c r="N44" s="62" t="str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/>
      </c>
      <c r="O44" s="62" t="str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/>
      </c>
      <c r="P44" s="62" t="str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/>
      </c>
      <c r="Q44" s="62" t="str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/>
      </c>
      <c r="R44" s="62" t="str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/>
      </c>
      <c r="S44" s="62" t="str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/>
      </c>
      <c r="T44" s="62" t="str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/>
      </c>
      <c r="U44" s="62" t="str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/>
      </c>
      <c r="V44" s="62" t="str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/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7.3827684520804057E-2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7.0033119199051808E-2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6.9033119199051793E-2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6.7033119199051777E-2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0</v>
      </c>
      <c r="AB44" s="2">
        <f>SUMIFS(PERSALDATA!$G$2:$G$20871,PERSALDATA!$A$2:$A$20871,WORKING!A44,PERSALDATA!$D$2:$D$20871,WORKING!B44,PERSALDATA!$E$2:$E$20871,WORKING!C44,PERSALDATA!$F$2:$F$20871,"S&amp;W: BASIC SALARY (RES)")</f>
        <v>0</v>
      </c>
      <c r="AC44" s="2">
        <f>SUMIFS(PERSALDATA!$H$2:$H$20871,PERSALDATA!$A$2:$A$20871,WORKING!A44,PERSALDATA!$D$2:$D$20871,WORKING!B44,PERSALDATA!$E$2:$E$20871,WORKING!C44)</f>
        <v>0</v>
      </c>
    </row>
    <row r="45" spans="1:29" x14ac:dyDescent="0.25">
      <c r="A45" s="2">
        <f>Results!$D$3</f>
        <v>35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0.77264785932587143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5.3172618089218519E-2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3.0894885702252257E-2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0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2.2879014057282553E-2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0.1004436629750687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1.9778862004048985E-2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1.8309784625762692E-4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0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0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7.3972294883430795E-2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7.0034236353836724E-2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6.9034236353836723E-2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6.7034236353836721E-2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1.4190645035913113E-2</v>
      </c>
      <c r="AB45" s="2">
        <f>SUMIFS(PERSALDATA!$G$2:$G$20871,PERSALDATA!$A$2:$A$20871,WORKING!A45,PERSALDATA!$D$2:$D$20871,WORKING!B45,PERSALDATA!$E$2:$E$20871,WORKING!C45,PERSALDATA!$F$2:$F$20871,"S&amp;W: BASIC SALARY (RES)")</f>
        <v>3</v>
      </c>
      <c r="AC45" s="2">
        <f>SUMIFS(PERSALDATA!$H$2:$H$20871,PERSALDATA!$A$2:$A$20871,WORKING!A45,PERSALDATA!$D$2:$D$20871,WORKING!B45,PERSALDATA!$E$2:$E$20871,WORKING!C45)</f>
        <v>1369158.65</v>
      </c>
    </row>
    <row r="46" spans="1:29" x14ac:dyDescent="0.25">
      <c r="A46" s="2">
        <f>Results!$D$3</f>
        <v>35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0.73037718120605399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6.1090366110188622E-2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2.5782972535328304E-2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0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5.3916970195915064E-2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9.4948699333068987E-2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3.3750197526217364E-2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1.3361309322752356E-4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0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0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7.4795331670057849E-2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7.0550924827585446E-2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6.9550924827585431E-2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6.7550924827585429E-2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1.3802496662632936E-2</v>
      </c>
      <c r="AB46" s="2">
        <f>SUMIFS(PERSALDATA!$G$2:$G$20871,PERSALDATA!$A$2:$A$20871,WORKING!A46,PERSALDATA!$D$2:$D$20871,WORKING!B46,PERSALDATA!$E$2:$E$20871,WORKING!C46,PERSALDATA!$F$2:$F$20871,"S&amp;W: BASIC SALARY (RES)")</f>
        <v>1</v>
      </c>
      <c r="AC46" s="2">
        <f>SUMIFS(PERSALDATA!$H$2:$H$20871,PERSALDATA!$A$2:$A$20871,WORKING!A46,PERSALDATA!$D$2:$D$20871,WORKING!B46,PERSALDATA!$E$2:$E$20871,WORKING!C46)</f>
        <v>523601.38000000006</v>
      </c>
    </row>
    <row r="47" spans="1:29" x14ac:dyDescent="0.25">
      <c r="A47" s="2">
        <f>Results!$D$3</f>
        <v>35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0.71608320234246359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3.9789730313362769E-2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2.5479877322091278E-3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0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1.1324389920929457E-3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9.3090411882245219E-2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2.4110894473329956E-2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1.1883814783023371E-4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0.1231264961164661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0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1.4943011026918017E-2</v>
      </c>
      <c r="AB47" s="2">
        <f>SUMIFS(PERSALDATA!$G$2:$G$20871,PERSALDATA!$A$2:$A$20871,WORKING!A47,PERSALDATA!$D$2:$D$20871,WORKING!B47,PERSALDATA!$E$2:$E$20871,WORKING!C47,PERSALDATA!$F$2:$F$20871,"S&amp;W: BASIC SALARY (RES)")</f>
        <v>6</v>
      </c>
      <c r="AC47" s="2">
        <f>SUMIFS(PERSALDATA!$H$2:$H$20871,PERSALDATA!$A$2:$A$20871,WORKING!A47,PERSALDATA!$D$2:$D$20871,WORKING!B47,PERSALDATA!$E$2:$E$20871,WORKING!C47)</f>
        <v>3532199.1100000003</v>
      </c>
    </row>
    <row r="48" spans="1:29" x14ac:dyDescent="0.25">
      <c r="A48" s="2">
        <f>Results!$D$3</f>
        <v>35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0.69583611532773826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4.4326082312751758E-2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3.5810653130579344E-2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0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1.4653374475751286E-2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9.0458457495623035E-2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2.7031283632175811E-2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9.1368099672331515E-5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9.1792665525708167E-2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1.4241669064409955E-2</v>
      </c>
      <c r="AB48" s="2">
        <f>SUMIFS(PERSALDATA!$G$2:$G$20871,PERSALDATA!$A$2:$A$20871,WORKING!A48,PERSALDATA!$D$2:$D$20871,WORKING!B48,PERSALDATA!$E$2:$E$20871,WORKING!C48,PERSALDATA!$F$2:$F$20871,"S&amp;W: BASIC SALARY (RES)")</f>
        <v>4</v>
      </c>
      <c r="AC48" s="2">
        <f>SUMIFS(PERSALDATA!$H$2:$H$20871,PERSALDATA!$A$2:$A$20871,WORKING!A48,PERSALDATA!$D$2:$D$20871,WORKING!B48,PERSALDATA!$E$2:$E$20871,WORKING!C48)</f>
        <v>3062775.75</v>
      </c>
    </row>
    <row r="49" spans="1:29" x14ac:dyDescent="0.25">
      <c r="A49" s="2">
        <f>Results!$D$3</f>
        <v>35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0.67281110155723556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3.1215892863437705E-2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1.4959226059603471E-2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7.5174613595634264E-3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8.7465243106586904E-2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0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7.7345454578517432E-5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0.18595372959899437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0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1.4661689506893819E-2</v>
      </c>
      <c r="AB49" s="2">
        <f>SUMIFS(PERSALDATA!$G$2:$G$20871,PERSALDATA!$A$2:$A$20871,WORKING!A49,PERSALDATA!$D$2:$D$20871,WORKING!B49,PERSALDATA!$E$2:$E$20871,WORKING!C49,PERSALDATA!$F$2:$F$20871,"S&amp;W: BASIC SALARY (RES)")</f>
        <v>5</v>
      </c>
      <c r="AC49" s="2">
        <f>SUMIFS(PERSALDATA!$H$2:$H$20871,PERSALDATA!$A$2:$A$20871,WORKING!A49,PERSALDATA!$D$2:$D$20871,WORKING!B49,PERSALDATA!$E$2:$E$20871,WORKING!C49)</f>
        <v>4597296.66</v>
      </c>
    </row>
    <row r="50" spans="1:29" x14ac:dyDescent="0.25">
      <c r="A50" s="2">
        <f>Results!$D$3</f>
        <v>35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0.63222151486279965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3.7402293457139191E-2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1.637501399867778E-2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1.5006558759425415E-2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8.2188644544132716E-2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0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6.2491598262464398E-5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0.21046730221507406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6.2761805644888577E-3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1.4528339034654518E-2</v>
      </c>
      <c r="AB50" s="2">
        <f>SUMIFS(PERSALDATA!$G$2:$G$20871,PERSALDATA!$A$2:$A$20871,WORKING!A50,PERSALDATA!$D$2:$D$20871,WORKING!B50,PERSALDATA!$E$2:$E$20871,WORKING!C50,PERSALDATA!$F$2:$F$20871,"S&amp;W: BASIC SALARY (RES)")</f>
        <v>3</v>
      </c>
      <c r="AC50" s="2">
        <f>SUMIFS(PERSALDATA!$H$2:$H$20871,PERSALDATA!$A$2:$A$20871,WORKING!A50,PERSALDATA!$D$2:$D$20871,WORKING!B50,PERSALDATA!$E$2:$E$20871,WORKING!C50)</f>
        <v>3358531.48</v>
      </c>
    </row>
    <row r="51" spans="1:29" x14ac:dyDescent="0.25">
      <c r="A51" s="2">
        <f>Results!$D$3</f>
        <v>35</v>
      </c>
      <c r="B51" s="2">
        <v>3</v>
      </c>
      <c r="C51" s="2">
        <v>15</v>
      </c>
      <c r="D51" s="62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>0.74336326920595353</v>
      </c>
      <c r="E51" s="62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>0</v>
      </c>
      <c r="F51" s="62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>0</v>
      </c>
      <c r="G51" s="69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>0</v>
      </c>
      <c r="H51" s="62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>0</v>
      </c>
      <c r="I51" s="62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>9.6636636660193648E-2</v>
      </c>
      <c r="J51" s="62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>0</v>
      </c>
      <c r="K51" s="62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>0</v>
      </c>
      <c r="L51" s="62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>0</v>
      </c>
      <c r="M51" s="62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>0.16000009413385285</v>
      </c>
      <c r="N51" s="62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>0</v>
      </c>
      <c r="O51" s="62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>0</v>
      </c>
      <c r="P51" s="62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>0</v>
      </c>
      <c r="Q51" s="62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>0</v>
      </c>
      <c r="R51" s="62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>0</v>
      </c>
      <c r="S51" s="62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>0</v>
      </c>
      <c r="T51" s="62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>0</v>
      </c>
      <c r="U51" s="62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>0</v>
      </c>
      <c r="V51" s="62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>0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1.4999999999999999E-2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25495.61</v>
      </c>
    </row>
    <row r="52" spans="1:29" x14ac:dyDescent="0.25">
      <c r="A52" s="2">
        <f>Results!$D$3</f>
        <v>35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35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35</v>
      </c>
      <c r="B54" s="2">
        <v>4</v>
      </c>
      <c r="C54" s="2">
        <v>1</v>
      </c>
      <c r="D54" s="62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>0</v>
      </c>
      <c r="E54" s="62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>0</v>
      </c>
      <c r="F54" s="62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>0</v>
      </c>
      <c r="G54" s="69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>0</v>
      </c>
      <c r="H54" s="62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>0</v>
      </c>
      <c r="I54" s="62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>0</v>
      </c>
      <c r="J54" s="62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>0</v>
      </c>
      <c r="K54" s="62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>0</v>
      </c>
      <c r="L54" s="62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>0</v>
      </c>
      <c r="M54" s="62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>0</v>
      </c>
      <c r="N54" s="62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>0</v>
      </c>
      <c r="O54" s="62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>0</v>
      </c>
      <c r="P54" s="62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>0</v>
      </c>
      <c r="Q54" s="62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>1</v>
      </c>
      <c r="R54" s="62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>0</v>
      </c>
      <c r="S54" s="62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>0</v>
      </c>
      <c r="T54" s="62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>0</v>
      </c>
      <c r="U54" s="62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>0</v>
      </c>
      <c r="V54" s="62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>0</v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7.5999999999999998E-2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7.0000000000000007E-2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6.9000000000000006E-2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6.7000000000000004E-2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1.4999999999999999E-2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40967.74</v>
      </c>
    </row>
    <row r="55" spans="1:29" x14ac:dyDescent="0.25">
      <c r="A55" s="2">
        <f>Results!$D$3</f>
        <v>35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35</v>
      </c>
      <c r="B56" s="2">
        <v>4</v>
      </c>
      <c r="C56" s="2">
        <v>3</v>
      </c>
      <c r="D56" s="62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>0.67777411668075405</v>
      </c>
      <c r="E56" s="62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>5.6691291523605331E-2</v>
      </c>
      <c r="F56" s="62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>0</v>
      </c>
      <c r="G56" s="69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>0</v>
      </c>
      <c r="H56" s="62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>0.14566072454701887</v>
      </c>
      <c r="I56" s="62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>8.8109807442214361E-2</v>
      </c>
      <c r="J56" s="62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>3.1318615723297479E-2</v>
      </c>
      <c r="K56" s="62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>4.4544408311008606E-4</v>
      </c>
      <c r="L56" s="62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>0</v>
      </c>
      <c r="M56" s="62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>0</v>
      </c>
      <c r="N56" s="62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>0</v>
      </c>
      <c r="O56" s="62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>0</v>
      </c>
      <c r="P56" s="62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>0</v>
      </c>
      <c r="Q56" s="62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>0</v>
      </c>
      <c r="R56" s="62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>0</v>
      </c>
      <c r="S56" s="62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>0</v>
      </c>
      <c r="T56" s="62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>0</v>
      </c>
      <c r="U56" s="62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>0</v>
      </c>
      <c r="V56" s="62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>0</v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7.803925014365827E-2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7.2184910868205304E-2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7.1184910868205303E-2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6.9184910868205302E-2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1.2808407470548067E-2</v>
      </c>
      <c r="AB56" s="2">
        <f>SUMIFS(PERSALDATA!$G$2:$G$20871,PERSALDATA!$A$2:$A$20871,WORKING!A56,PERSALDATA!$D$2:$D$20871,WORKING!B56,PERSALDATA!$E$2:$E$20871,WORKING!C56,PERSALDATA!$F$2:$F$20871,"S&amp;W: BASIC SALARY (RES)")</f>
        <v>1</v>
      </c>
      <c r="AC56" s="2">
        <f>SUMIFS(PERSALDATA!$H$2:$H$20871,PERSALDATA!$A$2:$A$20871,WORKING!A56,PERSALDATA!$D$2:$D$20871,WORKING!B56,PERSALDATA!$E$2:$E$20871,WORKING!C56)</f>
        <v>157056.74999999997</v>
      </c>
    </row>
    <row r="57" spans="1:29" x14ac:dyDescent="0.25">
      <c r="A57" s="2">
        <f>Results!$D$3</f>
        <v>35</v>
      </c>
      <c r="B57" s="2">
        <v>4</v>
      </c>
      <c r="C57" s="2">
        <v>4</v>
      </c>
      <c r="D57" s="62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>0.79229164087705739</v>
      </c>
      <c r="E57" s="62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>6.6024285371729621E-2</v>
      </c>
      <c r="F57" s="62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>0</v>
      </c>
      <c r="G57" s="69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>0</v>
      </c>
      <c r="H57" s="62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>0</v>
      </c>
      <c r="I57" s="62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>0.10384974302728317</v>
      </c>
      <c r="J57" s="62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>3.7329647907990177E-2</v>
      </c>
      <c r="K57" s="62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>5.0468281593966653E-4</v>
      </c>
      <c r="L57" s="62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>0</v>
      </c>
      <c r="M57" s="62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>0</v>
      </c>
      <c r="N57" s="62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>0</v>
      </c>
      <c r="O57" s="62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>0</v>
      </c>
      <c r="P57" s="62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>0</v>
      </c>
      <c r="Q57" s="62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>0</v>
      </c>
      <c r="R57" s="62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>0</v>
      </c>
      <c r="S57" s="62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>0</v>
      </c>
      <c r="T57" s="62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>0</v>
      </c>
      <c r="U57" s="62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>0</v>
      </c>
      <c r="V57" s="62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>0</v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7.5999999999999984E-2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7.0000000000000021E-2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6.9000000000000006E-2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6.7000000000000004E-2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1.4992429757760906E-2</v>
      </c>
      <c r="AB57" s="2">
        <f>SUMIFS(PERSALDATA!$G$2:$G$20871,PERSALDATA!$A$2:$A$20871,WORKING!A57,PERSALDATA!$D$2:$D$20871,WORKING!B57,PERSALDATA!$E$2:$E$20871,WORKING!C57,PERSALDATA!$F$2:$F$20871,"S&amp;W: BASIC SALARY (RES)")</f>
        <v>1</v>
      </c>
      <c r="AC57" s="2">
        <f>SUMIFS(PERSALDATA!$H$2:$H$20871,PERSALDATA!$A$2:$A$20871,WORKING!A57,PERSALDATA!$D$2:$D$20871,WORKING!B57,PERSALDATA!$E$2:$E$20871,WORKING!C57)</f>
        <v>138621.72</v>
      </c>
    </row>
    <row r="58" spans="1:29" x14ac:dyDescent="0.25">
      <c r="A58" s="2">
        <f>Results!$D$3</f>
        <v>35</v>
      </c>
      <c r="B58" s="2">
        <v>4</v>
      </c>
      <c r="C58" s="2">
        <v>5</v>
      </c>
      <c r="D58" s="62" t="str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/>
      </c>
      <c r="E58" s="62" t="str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/>
      </c>
      <c r="F58" s="62" t="str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/>
      </c>
      <c r="G58" s="69" t="str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/>
      </c>
      <c r="H58" s="62" t="str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/>
      </c>
      <c r="I58" s="62" t="str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/>
      </c>
      <c r="J58" s="62" t="str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/>
      </c>
      <c r="K58" s="62" t="str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/>
      </c>
      <c r="L58" s="62" t="str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/>
      </c>
      <c r="M58" s="62" t="str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/>
      </c>
      <c r="N58" s="62" t="str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/>
      </c>
      <c r="O58" s="62" t="str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/>
      </c>
      <c r="P58" s="62" t="str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/>
      </c>
      <c r="Q58" s="62" t="str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/>
      </c>
      <c r="R58" s="62" t="str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/>
      </c>
      <c r="S58" s="62" t="str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/>
      </c>
      <c r="T58" s="62" t="str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/>
      </c>
      <c r="U58" s="62" t="str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/>
      </c>
      <c r="V58" s="62" t="str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/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0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35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0.71191545005404822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5.7218339037058509E-2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5.0149796934072018E-2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0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6.1138645443704794E-2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9.2548241210502549E-2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2.1997145693976823E-2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2.9963924838503523E-4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0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6.1981074050097319E-4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4.1129316377509478E-3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7.3044556469222394E-2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7.0415581712314865E-2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6.9415581712314836E-2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6.7415581712314848E-2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1.3326178775607569E-2</v>
      </c>
      <c r="AB59" s="2">
        <f>SUMIFS(PERSALDATA!$G$2:$G$20871,PERSALDATA!$A$2:$A$20871,WORKING!A59,PERSALDATA!$D$2:$D$20871,WORKING!B59,PERSALDATA!$E$2:$E$20871,WORKING!C59,PERSALDATA!$F$2:$F$20871,"S&amp;W: BASIC SALARY (RES)")</f>
        <v>9</v>
      </c>
      <c r="AC59" s="2">
        <f>SUMIFS(PERSALDATA!$H$2:$H$20871,PERSALDATA!$A$2:$A$20871,WORKING!A59,PERSALDATA!$D$2:$D$20871,WORKING!B59,PERSALDATA!$E$2:$E$20871,WORKING!C59)</f>
        <v>2159530.1800000002</v>
      </c>
    </row>
    <row r="60" spans="1:29" x14ac:dyDescent="0.25">
      <c r="A60" s="2">
        <f>Results!$D$3</f>
        <v>35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0.69404016910365063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5.8435352091401882E-2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4.427298317250386E-2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0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7.5622376767580574E-2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9.0224583814347767E-2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2.536672422110162E-2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2.286905656307023E-4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0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0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1.1809120263782955E-2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7.3693966553635831E-2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7.0691605819788672E-2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6.9691605819788671E-2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6.7691605819788669E-2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1.3198139242414272E-2</v>
      </c>
      <c r="AB60" s="2">
        <f>SUMIFS(PERSALDATA!$G$2:$G$20871,PERSALDATA!$A$2:$A$20871,WORKING!A60,PERSALDATA!$D$2:$D$20871,WORKING!B60,PERSALDATA!$E$2:$E$20871,WORKING!C60,PERSALDATA!$F$2:$F$20871,"S&amp;W: BASIC SALARY (RES)")</f>
        <v>5</v>
      </c>
      <c r="AC60" s="2">
        <f>SUMIFS(PERSALDATA!$H$2:$H$20871,PERSALDATA!$A$2:$A$20871,WORKING!A60,PERSALDATA!$D$2:$D$20871,WORKING!B60,PERSALDATA!$E$2:$E$20871,WORKING!C60)</f>
        <v>1504303.42</v>
      </c>
    </row>
    <row r="61" spans="1:29" x14ac:dyDescent="0.25">
      <c r="A61" s="2">
        <f>Results!$D$3</f>
        <v>35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0.75254819837509235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5.2092669917618663E-2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3.9332457623355598E-2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0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4.752440099459939E-2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9.7830567922198755E-2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1.0457880774518567E-2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2.1382439261674377E-4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0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0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0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7.3676074834549368E-2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7.0319541438685448E-2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6.9319541438685434E-2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6.7319541438685446E-2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1.3693939754841424E-2</v>
      </c>
      <c r="AB61" s="2">
        <f>SUMIFS(PERSALDATA!$G$2:$G$20871,PERSALDATA!$A$2:$A$20871,WORKING!A61,PERSALDATA!$D$2:$D$20871,WORKING!B61,PERSALDATA!$E$2:$E$20871,WORKING!C61,PERSALDATA!$F$2:$F$20871,"S&amp;W: BASIC SALARY (RES)")</f>
        <v>8</v>
      </c>
      <c r="AC61" s="2">
        <f>SUMIFS(PERSALDATA!$H$2:$H$20871,PERSALDATA!$A$2:$A$20871,WORKING!A61,PERSALDATA!$D$2:$D$20871,WORKING!B61,PERSALDATA!$E$2:$E$20871,WORKING!C61)</f>
        <v>2372086.71</v>
      </c>
    </row>
    <row r="62" spans="1:29" x14ac:dyDescent="0.25">
      <c r="A62" s="2">
        <f>Results!$D$3</f>
        <v>35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0.72567310593756129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6.1695155039592685E-2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2.2511279681381523E-2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0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3.1711521650489662E-2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9.4337006331620329E-2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9.3754168222692155E-3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1.7302152700728057E-4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1.4503371669491798E-2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0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4.0020121340586405E-2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7.4733104047321863E-2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7.025056002794354E-2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6.9250560027943539E-2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6.7250560027943537E-2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1.4184062657116824E-2</v>
      </c>
      <c r="AB62" s="2">
        <f>SUMIFS(PERSALDATA!$G$2:$G$20871,PERSALDATA!$A$2:$A$20871,WORKING!A62,PERSALDATA!$D$2:$D$20871,WORKING!B62,PERSALDATA!$E$2:$E$20871,WORKING!C62,PERSALDATA!$F$2:$F$20871,"S&amp;W: BASIC SALARY (RES)")</f>
        <v>14</v>
      </c>
      <c r="AC62" s="2">
        <f>SUMIFS(PERSALDATA!$H$2:$H$20871,PERSALDATA!$A$2:$A$20871,WORKING!A62,PERSALDATA!$D$2:$D$20871,WORKING!B62,PERSALDATA!$E$2:$E$20871,WORKING!C62)</f>
        <v>5930360.3299999991</v>
      </c>
    </row>
    <row r="63" spans="1:29" x14ac:dyDescent="0.25">
      <c r="A63" s="2">
        <f>Results!$D$3</f>
        <v>35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0.72924359065325073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6.0158618411610638E-2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2.4383384549700453E-2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0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3.9428429370248749E-2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9.480141132127419E-2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3.5684808877406465E-2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1.295089626324122E-4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1.3046665730210542E-2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0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0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0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0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3.1235821236658074E-3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0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7.4698860785406232E-2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7.034759259505674E-2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6.934759259505674E-2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6.7347592595056738E-2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1.4040880156761276E-2</v>
      </c>
      <c r="AB63" s="2">
        <f>SUMIFS(PERSALDATA!$G$2:$G$20871,PERSALDATA!$A$2:$A$20871,WORKING!A63,PERSALDATA!$D$2:$D$20871,WORKING!B63,PERSALDATA!$E$2:$E$20871,WORKING!C63,PERSALDATA!$F$2:$F$20871,"S&amp;W: BASIC SALARY (RES)")</f>
        <v>14</v>
      </c>
      <c r="AC63" s="2">
        <f>SUMIFS(PERSALDATA!$H$2:$H$20871,PERSALDATA!$A$2:$A$20871,WORKING!A63,PERSALDATA!$D$2:$D$20871,WORKING!B63,PERSALDATA!$E$2:$E$20871,WORKING!C63)</f>
        <v>7652752.21</v>
      </c>
    </row>
    <row r="64" spans="1:29" x14ac:dyDescent="0.25">
      <c r="A64" s="2">
        <f>Results!$D$3</f>
        <v>35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0.68008397569852241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3.6364086361370888E-2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6.012358055327547E-3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0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1.7607882041227717E-3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8.8410548287864862E-2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2.3962236522118523E-2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1.1524807144831812E-4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3.5180772492797116E-3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0.14030504135326238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0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9.0505328871634593E-4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1.8562586907966219E-2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1.488167408503652E-2</v>
      </c>
      <c r="AB64" s="2">
        <f>SUMIFS(PERSALDATA!$G$2:$G$20871,PERSALDATA!$A$2:$A$20871,WORKING!A64,PERSALDATA!$D$2:$D$20871,WORKING!B64,PERSALDATA!$E$2:$E$20871,WORKING!C64,PERSALDATA!$F$2:$F$20871,"S&amp;W: BASIC SALARY (RES)")</f>
        <v>17</v>
      </c>
      <c r="AC64" s="2">
        <f>SUMIFS(PERSALDATA!$H$2:$H$20871,PERSALDATA!$A$2:$A$20871,WORKING!A64,PERSALDATA!$D$2:$D$20871,WORKING!B64,PERSALDATA!$E$2:$E$20871,WORKING!C64)</f>
        <v>9813786.7800000012</v>
      </c>
    </row>
    <row r="65" spans="1:29" x14ac:dyDescent="0.25">
      <c r="A65" s="2">
        <f>Results!$D$3</f>
        <v>35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0.68317330725895753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4.7461621558166162E-2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1.9126130764373422E-3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0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1.5762530332986267E-2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8.8812280179308978E-2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3.5517476305229424E-2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8.8916483130477912E-5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7.5401068256107911E-3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0.11689334849428083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0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0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2.8377994858922138E-3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1.473353910161169E-2</v>
      </c>
      <c r="AB65" s="2">
        <f>SUMIFS(PERSALDATA!$G$2:$G$20871,PERSALDATA!$A$2:$A$20871,WORKING!A65,PERSALDATA!$D$2:$D$20871,WORKING!B65,PERSALDATA!$E$2:$E$20871,WORKING!C65,PERSALDATA!$F$2:$F$20871,"S&amp;W: BASIC SALARY (RES)")</f>
        <v>11</v>
      </c>
      <c r="AC65" s="2">
        <f>SUMIFS(PERSALDATA!$H$2:$H$20871,PERSALDATA!$A$2:$A$20871,WORKING!A65,PERSALDATA!$D$2:$D$20871,WORKING!B65,PERSALDATA!$E$2:$E$20871,WORKING!C65)</f>
        <v>8589296.0799999982</v>
      </c>
    </row>
    <row r="66" spans="1:29" x14ac:dyDescent="0.25">
      <c r="A66" s="2">
        <f>Results!$D$3</f>
        <v>35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0.62339587627910664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4.8610677454785971E-2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4.0015781353575711E-2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1.5632157992231378E-2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7.0320515690507707E-2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8.611030257836539E-3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7.4903759245778374E-5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0.19098608762575039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0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2.3529695869597888E-3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1.4164157353424205E-2</v>
      </c>
      <c r="AB66" s="2">
        <f>SUMIFS(PERSALDATA!$G$2:$G$20871,PERSALDATA!$A$2:$A$20871,WORKING!A66,PERSALDATA!$D$2:$D$20871,WORKING!B66,PERSALDATA!$E$2:$E$20871,WORKING!C66,PERSALDATA!$F$2:$F$20871,"S&amp;W: BASIC SALARY (RES)")</f>
        <v>8</v>
      </c>
      <c r="AC66" s="2">
        <f>SUMIFS(PERSALDATA!$H$2:$H$20871,PERSALDATA!$A$2:$A$20871,WORKING!A66,PERSALDATA!$D$2:$D$20871,WORKING!B66,PERSALDATA!$E$2:$E$20871,WORKING!C66)</f>
        <v>7549821.3399999999</v>
      </c>
    </row>
    <row r="67" spans="1:29" x14ac:dyDescent="0.25">
      <c r="A67" s="2">
        <f>Results!$D$3</f>
        <v>35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0.59996161159910477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4.999680096659205E-2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4.0432623190772586E-2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2.0166721297114699E-2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7.7994831350145385E-2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0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6.4246986427420047E-5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0.21138316460984324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0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1.4090046127885281E-2</v>
      </c>
      <c r="AB67" s="2">
        <f>SUMIFS(PERSALDATA!$G$2:$G$20871,PERSALDATA!$A$2:$A$20871,WORKING!A67,PERSALDATA!$D$2:$D$20871,WORKING!B67,PERSALDATA!$E$2:$E$20871,WORKING!C67,PERSALDATA!$F$2:$F$20871,"S&amp;W: BASIC SALARY (RES)")</f>
        <v>1</v>
      </c>
      <c r="AC67" s="2">
        <f>SUMIFS(PERSALDATA!$H$2:$H$20871,PERSALDATA!$A$2:$A$20871,WORKING!A67,PERSALDATA!$D$2:$D$20871,WORKING!B67,PERSALDATA!$E$2:$E$20871,WORKING!C67)</f>
        <v>1088922.67</v>
      </c>
    </row>
    <row r="68" spans="1:29" x14ac:dyDescent="0.25">
      <c r="A68" s="2">
        <f>Results!$D$3</f>
        <v>35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35</v>
      </c>
      <c r="B69" s="2">
        <v>4</v>
      </c>
      <c r="C69" s="2">
        <v>16</v>
      </c>
      <c r="D69" s="62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>0.59997472064440882</v>
      </c>
      <c r="E69" s="62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>4.9997893387034066E-2</v>
      </c>
      <c r="F69" s="62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>0</v>
      </c>
      <c r="G69" s="69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>0</v>
      </c>
      <c r="H69" s="62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>1.1205490859533103E-2</v>
      </c>
      <c r="I69" s="62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>7.7996602618791558E-2</v>
      </c>
      <c r="J69" s="62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>0</v>
      </c>
      <c r="K69" s="62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>4.2228837563722028E-5</v>
      </c>
      <c r="L69" s="62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>0</v>
      </c>
      <c r="M69" s="62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>0.2607830636526689</v>
      </c>
      <c r="N69" s="62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>0</v>
      </c>
      <c r="O69" s="62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>0</v>
      </c>
      <c r="P69" s="62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>0</v>
      </c>
      <c r="Q69" s="62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>0</v>
      </c>
      <c r="R69" s="62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>0</v>
      </c>
      <c r="S69" s="62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>0</v>
      </c>
      <c r="T69" s="62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>0</v>
      </c>
      <c r="U69" s="62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>0</v>
      </c>
      <c r="V69" s="62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>0</v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1.4831284204543549E-2</v>
      </c>
      <c r="AB69" s="2">
        <f>SUMIFS(PERSALDATA!$G$2:$G$20871,PERSALDATA!$A$2:$A$20871,WORKING!A69,PERSALDATA!$D$2:$D$20871,WORKING!B69,PERSALDATA!$E$2:$E$20871,WORKING!C69,PERSALDATA!$F$2:$F$20871,"S&amp;W: BASIC SALARY (RES)")</f>
        <v>1</v>
      </c>
      <c r="AC69" s="2">
        <f>SUMIFS(PERSALDATA!$H$2:$H$20871,PERSALDATA!$A$2:$A$20871,WORKING!A69,PERSALDATA!$D$2:$D$20871,WORKING!B69,PERSALDATA!$E$2:$E$20871,WORKING!C69)</f>
        <v>1656687.7999999996</v>
      </c>
    </row>
    <row r="70" spans="1:29" x14ac:dyDescent="0.25">
      <c r="A70" s="2">
        <f>Results!$D$3</f>
        <v>35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35</v>
      </c>
      <c r="B71" s="2">
        <v>5</v>
      </c>
      <c r="C71" s="2">
        <v>1</v>
      </c>
      <c r="D71" s="62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>0</v>
      </c>
      <c r="E71" s="62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>0</v>
      </c>
      <c r="F71" s="62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>0</v>
      </c>
      <c r="G71" s="69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>0</v>
      </c>
      <c r="H71" s="62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>0</v>
      </c>
      <c r="I71" s="62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>0</v>
      </c>
      <c r="J71" s="62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>0</v>
      </c>
      <c r="K71" s="62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>0</v>
      </c>
      <c r="L71" s="62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>0</v>
      </c>
      <c r="M71" s="62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>0</v>
      </c>
      <c r="N71" s="62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>0</v>
      </c>
      <c r="O71" s="62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>0</v>
      </c>
      <c r="P71" s="62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>0</v>
      </c>
      <c r="Q71" s="62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>1</v>
      </c>
      <c r="R71" s="62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>0</v>
      </c>
      <c r="S71" s="62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>0</v>
      </c>
      <c r="T71" s="62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>0</v>
      </c>
      <c r="U71" s="62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>0</v>
      </c>
      <c r="V71" s="62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>0</v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7.5999999999999998E-2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7.0000000000000007E-2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6.9000000000000006E-2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6.7000000000000004E-2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1.4999999999999999E-2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106396</v>
      </c>
    </row>
    <row r="72" spans="1:29" x14ac:dyDescent="0.25">
      <c r="A72" s="2">
        <f>Results!$D$3</f>
        <v>35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35</v>
      </c>
      <c r="B73" s="2">
        <v>5</v>
      </c>
      <c r="C73" s="2">
        <v>3</v>
      </c>
      <c r="D73" s="62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>0.58681684960365932</v>
      </c>
      <c r="E73" s="62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>4.9083191026076181E-2</v>
      </c>
      <c r="F73" s="62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>7.8847326840538259E-2</v>
      </c>
      <c r="G73" s="69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>0</v>
      </c>
      <c r="H73" s="62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>0.18144303048474197</v>
      </c>
      <c r="I73" s="62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>7.6285401975207306E-2</v>
      </c>
      <c r="J73" s="62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>2.7115595700461105E-2</v>
      </c>
      <c r="K73" s="62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>4.0860436931585597E-4</v>
      </c>
      <c r="L73" s="62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>0</v>
      </c>
      <c r="M73" s="62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>0</v>
      </c>
      <c r="N73" s="62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>0</v>
      </c>
      <c r="O73" s="62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>0</v>
      </c>
      <c r="P73" s="62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>0</v>
      </c>
      <c r="Q73" s="62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>0</v>
      </c>
      <c r="R73" s="62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>0</v>
      </c>
      <c r="S73" s="62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>0</v>
      </c>
      <c r="T73" s="62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>0</v>
      </c>
      <c r="U73" s="62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>0</v>
      </c>
      <c r="V73" s="62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>0</v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7.2547805586905476E-2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7.1933172188865746E-2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7.0933172188865745E-2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6.8933172188865757E-2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1.1089515574581058E-2</v>
      </c>
      <c r="AB73" s="2">
        <f>SUMIFS(PERSALDATA!$G$2:$G$20871,PERSALDATA!$A$2:$A$20871,WORKING!A73,PERSALDATA!$D$2:$D$20871,WORKING!B73,PERSALDATA!$E$2:$E$20871,WORKING!C73,PERSALDATA!$F$2:$F$20871,"S&amp;W: BASIC SALARY (RES)")</f>
        <v>2</v>
      </c>
      <c r="AC73" s="2">
        <f>SUMIFS(PERSALDATA!$H$2:$H$20871,PERSALDATA!$A$2:$A$20871,WORKING!A73,PERSALDATA!$D$2:$D$20871,WORKING!B73,PERSALDATA!$E$2:$E$20871,WORKING!C73)</f>
        <v>342433.93</v>
      </c>
    </row>
    <row r="74" spans="1:29" x14ac:dyDescent="0.25">
      <c r="A74" s="2">
        <f>Results!$D$3</f>
        <v>35</v>
      </c>
      <c r="B74" s="2">
        <v>5</v>
      </c>
      <c r="C74" s="2">
        <v>4</v>
      </c>
      <c r="D74" s="62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>0.65509437286592243</v>
      </c>
      <c r="E74" s="62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>5.4401051882129847E-2</v>
      </c>
      <c r="F74" s="62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>6.3506341433865729E-2</v>
      </c>
      <c r="G74" s="69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>0</v>
      </c>
      <c r="H74" s="62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>0.11118494854113722</v>
      </c>
      <c r="I74" s="62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>8.5161379655184458E-2</v>
      </c>
      <c r="J74" s="62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>3.0272170267340529E-2</v>
      </c>
      <c r="K74" s="62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>3.7973535441993548E-4</v>
      </c>
      <c r="L74" s="62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>0</v>
      </c>
      <c r="M74" s="62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>0</v>
      </c>
      <c r="N74" s="62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>0</v>
      </c>
      <c r="O74" s="62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>0</v>
      </c>
      <c r="P74" s="62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>0</v>
      </c>
      <c r="Q74" s="62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>0</v>
      </c>
      <c r="R74" s="62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>0</v>
      </c>
      <c r="S74" s="62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>0</v>
      </c>
      <c r="T74" s="62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>0</v>
      </c>
      <c r="U74" s="62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>0</v>
      </c>
      <c r="V74" s="62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>0</v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7.2730107330602131E-2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7.1032710813778432E-2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7.0032710813778418E-2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6.8032710813778416E-2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1.2373934620058659E-2</v>
      </c>
      <c r="AB74" s="2">
        <f>SUMIFS(PERSALDATA!$G$2:$G$20871,PERSALDATA!$A$2:$A$20871,WORKING!A74,PERSALDATA!$D$2:$D$20871,WORKING!B74,PERSALDATA!$E$2:$E$20871,WORKING!C74,PERSALDATA!$F$2:$F$20871,"S&amp;W: BASIC SALARY (RES)")</f>
        <v>2</v>
      </c>
      <c r="AC74" s="2">
        <f>SUMIFS(PERSALDATA!$H$2:$H$20871,PERSALDATA!$A$2:$A$20871,WORKING!A74,PERSALDATA!$D$2:$D$20871,WORKING!B74,PERSALDATA!$E$2:$E$20871,WORKING!C74)</f>
        <v>368467.13999999996</v>
      </c>
    </row>
    <row r="75" spans="1:29" x14ac:dyDescent="0.25">
      <c r="A75" s="2">
        <f>Results!$D$3</f>
        <v>35</v>
      </c>
      <c r="B75" s="2">
        <v>5</v>
      </c>
      <c r="C75" s="2">
        <v>5</v>
      </c>
      <c r="D75" s="62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>0.66439624227758309</v>
      </c>
      <c r="E75" s="62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>5.5572026806024931E-2</v>
      </c>
      <c r="F75" s="62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>6.0360637370772914E-2</v>
      </c>
      <c r="G75" s="69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>0</v>
      </c>
      <c r="H75" s="62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>0.1022866889726794</v>
      </c>
      <c r="I75" s="62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>8.637084082233723E-2</v>
      </c>
      <c r="J75" s="62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>3.0700761514272229E-2</v>
      </c>
      <c r="K75" s="62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>3.1280223633031647E-4</v>
      </c>
      <c r="L75" s="62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>0</v>
      </c>
      <c r="M75" s="62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>0</v>
      </c>
      <c r="N75" s="62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>0</v>
      </c>
      <c r="O75" s="62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>0</v>
      </c>
      <c r="P75" s="62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>0</v>
      </c>
      <c r="Q75" s="62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>0</v>
      </c>
      <c r="R75" s="62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>0</v>
      </c>
      <c r="S75" s="62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>0</v>
      </c>
      <c r="T75" s="62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>0</v>
      </c>
      <c r="U75" s="62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>0</v>
      </c>
      <c r="V75" s="62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>0</v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7.2844605205438784E-2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7.0930693960882474E-2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6.9930693960882473E-2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6.7930693960882471E-2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1.255559807130326E-2</v>
      </c>
      <c r="AB75" s="2">
        <f>SUMIFS(PERSALDATA!$G$2:$G$20871,PERSALDATA!$A$2:$A$20871,WORKING!A75,PERSALDATA!$D$2:$D$20871,WORKING!B75,PERSALDATA!$E$2:$E$20871,WORKING!C75,PERSALDATA!$F$2:$F$20871,"S&amp;W: BASIC SALARY (RES)")</f>
        <v>1</v>
      </c>
      <c r="AC75" s="2">
        <f>SUMIFS(PERSALDATA!$H$2:$H$20871,PERSALDATA!$A$2:$A$20871,WORKING!A75,PERSALDATA!$D$2:$D$20871,WORKING!B75,PERSALDATA!$E$2:$E$20871,WORKING!C75)</f>
        <v>223655.68999999997</v>
      </c>
    </row>
    <row r="76" spans="1:29" x14ac:dyDescent="0.25">
      <c r="A76" s="2">
        <f>Results!$D$3</f>
        <v>35</v>
      </c>
      <c r="B76" s="2">
        <v>5</v>
      </c>
      <c r="C76" s="2">
        <v>6</v>
      </c>
      <c r="D76" s="62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>0.72815914282269856</v>
      </c>
      <c r="E76" s="62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>6.2043422949281606E-2</v>
      </c>
      <c r="F76" s="62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>4.8545680333790142E-2</v>
      </c>
      <c r="G76" s="69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>0</v>
      </c>
      <c r="H76" s="62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>3.8351476451517402E-2</v>
      </c>
      <c r="I76" s="62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>9.4659885955408959E-2</v>
      </c>
      <c r="J76" s="62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>2.7931970822054501E-2</v>
      </c>
      <c r="K76" s="62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>3.084206652488424E-4</v>
      </c>
      <c r="L76" s="62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>0</v>
      </c>
      <c r="M76" s="62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>0</v>
      </c>
      <c r="N76" s="62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>0</v>
      </c>
      <c r="O76" s="62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>0</v>
      </c>
      <c r="P76" s="62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>0</v>
      </c>
      <c r="Q76" s="62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>0</v>
      </c>
      <c r="R76" s="62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>0</v>
      </c>
      <c r="S76" s="62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>0</v>
      </c>
      <c r="T76" s="62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>0</v>
      </c>
      <c r="U76" s="62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>0</v>
      </c>
      <c r="V76" s="62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>0</v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7.2847448964953182E-2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7.0089815343434878E-2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6.9089815343434863E-2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6.7089815343434861E-2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1.3691916338241654E-2</v>
      </c>
      <c r="AB76" s="2">
        <f>SUMIFS(PERSALDATA!$G$2:$G$20871,PERSALDATA!$A$2:$A$20871,WORKING!A76,PERSALDATA!$D$2:$D$20871,WORKING!B76,PERSALDATA!$E$2:$E$20871,WORKING!C76,PERSALDATA!$F$2:$F$20871,"S&amp;W: BASIC SALARY (RES)")</f>
        <v>8</v>
      </c>
      <c r="AC76" s="2">
        <f>SUMIFS(PERSALDATA!$H$2:$H$20871,PERSALDATA!$A$2:$A$20871,WORKING!A76,PERSALDATA!$D$2:$D$20871,WORKING!B76,PERSALDATA!$E$2:$E$20871,WORKING!C76)</f>
        <v>1928080.92</v>
      </c>
    </row>
    <row r="77" spans="1:29" x14ac:dyDescent="0.25">
      <c r="A77" s="2">
        <f>Results!$D$3</f>
        <v>35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35</v>
      </c>
      <c r="B78" s="2">
        <v>5</v>
      </c>
      <c r="C78" s="2">
        <v>8</v>
      </c>
      <c r="D78" s="62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>0.74533262726537641</v>
      </c>
      <c r="E78" s="62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>5.9655884656774398E-2</v>
      </c>
      <c r="F78" s="62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>3.4546982617000788E-2</v>
      </c>
      <c r="G78" s="69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>1.105621184915039E-3</v>
      </c>
      <c r="H78" s="62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>3.894827681761432E-2</v>
      </c>
      <c r="I78" s="62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>9.6892635608228597E-2</v>
      </c>
      <c r="J78" s="62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>2.3310382678649488E-2</v>
      </c>
      <c r="K78" s="62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>2.0758917144099215E-4</v>
      </c>
      <c r="L78" s="62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>0</v>
      </c>
      <c r="M78" s="62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>0</v>
      </c>
      <c r="N78" s="62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>0</v>
      </c>
      <c r="O78" s="62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>0</v>
      </c>
      <c r="P78" s="62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>0</v>
      </c>
      <c r="Q78" s="62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>0</v>
      </c>
      <c r="R78" s="62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>0</v>
      </c>
      <c r="S78" s="62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>0</v>
      </c>
      <c r="T78" s="62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>0</v>
      </c>
      <c r="U78" s="62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>0</v>
      </c>
      <c r="V78" s="62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>0</v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7.3919705196554539E-2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7.0238754326094222E-2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6.9238754326094207E-2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6.7238754326094205E-2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1.3894457270909159E-2</v>
      </c>
      <c r="AB78" s="2">
        <f>SUMIFS(PERSALDATA!$G$2:$G$20871,PERSALDATA!$A$2:$A$20871,WORKING!A78,PERSALDATA!$D$2:$D$20871,WORKING!B78,PERSALDATA!$E$2:$E$20871,WORKING!C78,PERSALDATA!$F$2:$F$20871,"S&amp;W: BASIC SALARY (RES)")</f>
        <v>9</v>
      </c>
      <c r="AC78" s="2">
        <f>SUMIFS(PERSALDATA!$H$2:$H$20871,PERSALDATA!$A$2:$A$20871,WORKING!A78,PERSALDATA!$D$2:$D$20871,WORKING!B78,PERSALDATA!$E$2:$E$20871,WORKING!C78)</f>
        <v>3482214.39</v>
      </c>
    </row>
    <row r="79" spans="1:29" x14ac:dyDescent="0.25">
      <c r="A79" s="2">
        <f>Results!$D$3</f>
        <v>35</v>
      </c>
      <c r="B79" s="2">
        <v>5</v>
      </c>
      <c r="C79" s="2">
        <v>9</v>
      </c>
      <c r="D79" s="62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>0.74329964904548729</v>
      </c>
      <c r="E79" s="62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>6.6508270161078242E-2</v>
      </c>
      <c r="F79" s="62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>2.8563002032448017E-2</v>
      </c>
      <c r="G79" s="69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>0</v>
      </c>
      <c r="H79" s="62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>3.5021867539658406E-2</v>
      </c>
      <c r="I79" s="62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>9.6628409185279332E-2</v>
      </c>
      <c r="J79" s="62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>2.9801684220588515E-2</v>
      </c>
      <c r="K79" s="62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>1.7711781546025622E-4</v>
      </c>
      <c r="L79" s="62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>0</v>
      </c>
      <c r="M79" s="62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>0</v>
      </c>
      <c r="N79" s="62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>0</v>
      </c>
      <c r="O79" s="62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>0</v>
      </c>
      <c r="P79" s="62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>0</v>
      </c>
      <c r="Q79" s="62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>0</v>
      </c>
      <c r="R79" s="62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>0</v>
      </c>
      <c r="S79" s="62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>0</v>
      </c>
      <c r="T79" s="62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>0</v>
      </c>
      <c r="U79" s="62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>0</v>
      </c>
      <c r="V79" s="62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>0</v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7.4319517991089157E-2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7.0239697992770397E-2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6.923969799277041E-2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6.7239697992770395E-2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1.40435701891865E-2</v>
      </c>
      <c r="AB79" s="2">
        <f>SUMIFS(PERSALDATA!$G$2:$G$20871,PERSALDATA!$A$2:$A$20871,WORKING!A79,PERSALDATA!$D$2:$D$20871,WORKING!B79,PERSALDATA!$E$2:$E$20871,WORKING!C79,PERSALDATA!$F$2:$F$20871,"S&amp;W: BASIC SALARY (RES)")</f>
        <v>6</v>
      </c>
      <c r="AC79" s="2">
        <f>SUMIFS(PERSALDATA!$H$2:$H$20871,PERSALDATA!$A$2:$A$20871,WORKING!A79,PERSALDATA!$D$2:$D$20871,WORKING!B79,PERSALDATA!$E$2:$E$20871,WORKING!C79)</f>
        <v>2205650.5099999998</v>
      </c>
    </row>
    <row r="80" spans="1:29" x14ac:dyDescent="0.25">
      <c r="A80" s="2">
        <f>Results!$D$3</f>
        <v>35</v>
      </c>
      <c r="B80" s="2">
        <v>5</v>
      </c>
      <c r="C80" s="2">
        <v>10</v>
      </c>
      <c r="D80" s="62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>0.73600978900878311</v>
      </c>
      <c r="E80" s="62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>6.1460154755883942E-2</v>
      </c>
      <c r="F80" s="62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>2.5302657371710145E-2</v>
      </c>
      <c r="G80" s="69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>0</v>
      </c>
      <c r="H80" s="62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>4.3811767821533135E-2</v>
      </c>
      <c r="I80" s="62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>9.5681009652582666E-2</v>
      </c>
      <c r="J80" s="62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>3.4010520049411283E-2</v>
      </c>
      <c r="K80" s="62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>1.3112399331295126E-4</v>
      </c>
      <c r="L80" s="62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>0</v>
      </c>
      <c r="M80" s="62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>0</v>
      </c>
      <c r="N80" s="62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>0</v>
      </c>
      <c r="O80" s="62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>0</v>
      </c>
      <c r="P80" s="62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>3.5929773467828405E-3</v>
      </c>
      <c r="Q80" s="62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>0</v>
      </c>
      <c r="R80" s="62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>0</v>
      </c>
      <c r="S80" s="62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>0</v>
      </c>
      <c r="T80" s="62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>0</v>
      </c>
      <c r="U80" s="62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>0</v>
      </c>
      <c r="V80" s="62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>0</v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7.4690362789251494E-2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7.0404149943605901E-2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6.9404149943605914E-2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6.7404149943605898E-2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1.3961316762201656E-2</v>
      </c>
      <c r="AB80" s="2">
        <f>SUMIFS(PERSALDATA!$G$2:$G$20871,PERSALDATA!$A$2:$A$20871,WORKING!A80,PERSALDATA!$D$2:$D$20871,WORKING!B80,PERSALDATA!$E$2:$E$20871,WORKING!C80,PERSALDATA!$F$2:$F$20871,"S&amp;W: BASIC SALARY (RES)")</f>
        <v>9</v>
      </c>
      <c r="AC80" s="2">
        <f>SUMIFS(PERSALDATA!$H$2:$H$20871,PERSALDATA!$A$2:$A$20871,WORKING!A80,PERSALDATA!$D$2:$D$20871,WORKING!B80,PERSALDATA!$E$2:$E$20871,WORKING!C80)</f>
        <v>4801867.18</v>
      </c>
    </row>
    <row r="81" spans="1:29" x14ac:dyDescent="0.25">
      <c r="A81" s="2">
        <f>Results!$D$3</f>
        <v>35</v>
      </c>
      <c r="B81" s="2">
        <v>5</v>
      </c>
      <c r="C81" s="2">
        <v>11</v>
      </c>
      <c r="D81" s="62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>0.71234559639401862</v>
      </c>
      <c r="E81" s="62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>6.9376533217904476E-2</v>
      </c>
      <c r="F81" s="62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>0</v>
      </c>
      <c r="G81" s="69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>0</v>
      </c>
      <c r="H81" s="62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>0</v>
      </c>
      <c r="I81" s="62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>9.2604530920497696E-2</v>
      </c>
      <c r="J81" s="62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>3.5111378515974685E-2</v>
      </c>
      <c r="K81" s="62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>1.1537166861008668E-4</v>
      </c>
      <c r="L81" s="62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>0</v>
      </c>
      <c r="M81" s="62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>9.0446589282994427E-2</v>
      </c>
      <c r="N81" s="62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>0</v>
      </c>
      <c r="O81" s="62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>0</v>
      </c>
      <c r="P81" s="62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>0</v>
      </c>
      <c r="Q81" s="62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>0</v>
      </c>
      <c r="R81" s="62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>0</v>
      </c>
      <c r="S81" s="62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>0</v>
      </c>
      <c r="T81" s="62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>0</v>
      </c>
      <c r="U81" s="62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>0</v>
      </c>
      <c r="V81" s="62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>0</v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1.4998269424970847E-2</v>
      </c>
      <c r="AB81" s="2">
        <f>SUMIFS(PERSALDATA!$G$2:$G$20871,PERSALDATA!$A$2:$A$20871,WORKING!A81,PERSALDATA!$D$2:$D$20871,WORKING!B81,PERSALDATA!$E$2:$E$20871,WORKING!C81,PERSALDATA!$F$2:$F$20871,"S&amp;W: BASIC SALARY (RES)")</f>
        <v>1</v>
      </c>
      <c r="AC81" s="2">
        <f>SUMIFS(PERSALDATA!$H$2:$H$20871,PERSALDATA!$A$2:$A$20871,WORKING!A81,PERSALDATA!$D$2:$D$20871,WORKING!B81,PERSALDATA!$E$2:$E$20871,WORKING!C81)</f>
        <v>606388.04</v>
      </c>
    </row>
    <row r="82" spans="1:29" x14ac:dyDescent="0.25">
      <c r="A82" s="2">
        <f>Results!$D$3</f>
        <v>35</v>
      </c>
      <c r="B82" s="2">
        <v>5</v>
      </c>
      <c r="C82" s="2">
        <v>12</v>
      </c>
      <c r="D82" s="62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>0.69362975122079196</v>
      </c>
      <c r="E82" s="62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>2.6643881159831139E-2</v>
      </c>
      <c r="F82" s="62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>0</v>
      </c>
      <c r="G82" s="69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>0</v>
      </c>
      <c r="H82" s="62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>1.5190441668804689E-2</v>
      </c>
      <c r="I82" s="62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>9.0171612032909132E-2</v>
      </c>
      <c r="J82" s="62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>2.8081477076237399E-2</v>
      </c>
      <c r="K82" s="62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>9.188868738323521E-5</v>
      </c>
      <c r="L82" s="62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>0</v>
      </c>
      <c r="M82" s="62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>0.14619094815404249</v>
      </c>
      <c r="N82" s="62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>0</v>
      </c>
      <c r="O82" s="62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>0</v>
      </c>
      <c r="P82" s="62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>0</v>
      </c>
      <c r="Q82" s="62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>0</v>
      </c>
      <c r="R82" s="62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>0</v>
      </c>
      <c r="S82" s="62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>0</v>
      </c>
      <c r="T82" s="62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>0</v>
      </c>
      <c r="U82" s="62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>0</v>
      </c>
      <c r="V82" s="62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>0</v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1.4770765044657181E-2</v>
      </c>
      <c r="AB82" s="2">
        <f>SUMIFS(PERSALDATA!$G$2:$G$20871,PERSALDATA!$A$2:$A$20871,WORKING!A82,PERSALDATA!$D$2:$D$20871,WORKING!B82,PERSALDATA!$E$2:$E$20871,WORKING!C82,PERSALDATA!$F$2:$F$20871,"S&amp;W: BASIC SALARY (RES)")</f>
        <v>9</v>
      </c>
      <c r="AC82" s="2">
        <f>SUMIFS(PERSALDATA!$H$2:$H$20871,PERSALDATA!$A$2:$A$20871,WORKING!A82,PERSALDATA!$D$2:$D$20871,WORKING!B82,PERSALDATA!$E$2:$E$20871,WORKING!C82)</f>
        <v>6852203.6600000001</v>
      </c>
    </row>
    <row r="83" spans="1:29" x14ac:dyDescent="0.25">
      <c r="A83" s="2">
        <f>Results!$D$3</f>
        <v>35</v>
      </c>
      <c r="B83" s="2">
        <v>5</v>
      </c>
      <c r="C83" s="2">
        <v>13</v>
      </c>
      <c r="D83" s="62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>0.59737647642626357</v>
      </c>
      <c r="E83" s="62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>3.1406781636791878E-2</v>
      </c>
      <c r="F83" s="62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>1.8220591232967594E-2</v>
      </c>
      <c r="G83" s="69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>0</v>
      </c>
      <c r="H83" s="62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>1.2878225025262287E-2</v>
      </c>
      <c r="I83" s="62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>7.7658742988327187E-2</v>
      </c>
      <c r="J83" s="62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>0</v>
      </c>
      <c r="K83" s="62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>7.2453608586035359E-5</v>
      </c>
      <c r="L83" s="62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>0</v>
      </c>
      <c r="M83" s="62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>0.23627044086655077</v>
      </c>
      <c r="N83" s="62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>2.4966465188769348E-2</v>
      </c>
      <c r="O83" s="62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>0</v>
      </c>
      <c r="P83" s="62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>1.1498230264815001E-3</v>
      </c>
      <c r="Q83" s="62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>0</v>
      </c>
      <c r="R83" s="62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>0</v>
      </c>
      <c r="S83" s="62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>0</v>
      </c>
      <c r="T83" s="62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>0</v>
      </c>
      <c r="U83" s="62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>0</v>
      </c>
      <c r="V83" s="62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>0</v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1.4532430951997763E-2</v>
      </c>
      <c r="AB83" s="2">
        <f>SUMIFS(PERSALDATA!$G$2:$G$20871,PERSALDATA!$A$2:$A$20871,WORKING!A83,PERSALDATA!$D$2:$D$20871,WORKING!B83,PERSALDATA!$E$2:$E$20871,WORKING!C83,PERSALDATA!$F$2:$F$20871,"S&amp;W: BASIC SALARY (RES)")</f>
        <v>8</v>
      </c>
      <c r="AC83" s="2">
        <f>SUMIFS(PERSALDATA!$H$2:$H$20871,PERSALDATA!$A$2:$A$20871,WORKING!A83,PERSALDATA!$D$2:$D$20871,WORKING!B83,PERSALDATA!$E$2:$E$20871,WORKING!C83)</f>
        <v>7724667.0099999998</v>
      </c>
    </row>
    <row r="84" spans="1:29" x14ac:dyDescent="0.25">
      <c r="A84" s="2">
        <f>Results!$D$3</f>
        <v>35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35</v>
      </c>
      <c r="B85" s="2">
        <v>5</v>
      </c>
      <c r="C85" s="2">
        <v>15</v>
      </c>
      <c r="D85" s="62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>0.69996524389891857</v>
      </c>
      <c r="E85" s="62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>3.8432985698304077E-2</v>
      </c>
      <c r="F85" s="62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>0</v>
      </c>
      <c r="G85" s="69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>0</v>
      </c>
      <c r="H85" s="62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>0</v>
      </c>
      <c r="I85" s="62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>4.6174982268881476E-2</v>
      </c>
      <c r="J85" s="62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>-8.833595728721215E-3</v>
      </c>
      <c r="K85" s="62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>4.9711972024580623E-5</v>
      </c>
      <c r="L85" s="62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>0</v>
      </c>
      <c r="M85" s="62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>0.22421067189059246</v>
      </c>
      <c r="N85" s="62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>0</v>
      </c>
      <c r="O85" s="62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>0</v>
      </c>
      <c r="P85" s="62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>0</v>
      </c>
      <c r="Q85" s="62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>0</v>
      </c>
      <c r="R85" s="62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>0</v>
      </c>
      <c r="S85" s="62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>0</v>
      </c>
      <c r="T85" s="62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>0</v>
      </c>
      <c r="U85" s="62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>0</v>
      </c>
      <c r="V85" s="62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>0</v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1.4999254320419628E-2</v>
      </c>
      <c r="AB85" s="2">
        <f>SUMIFS(PERSALDATA!$G$2:$G$20871,PERSALDATA!$A$2:$A$20871,WORKING!A85,PERSALDATA!$D$2:$D$20871,WORKING!B85,PERSALDATA!$E$2:$E$20871,WORKING!C85,PERSALDATA!$F$2:$F$20871,"S&amp;W: BASIC SALARY (RES)")</f>
        <v>2</v>
      </c>
      <c r="AC85" s="2">
        <f>SUMIFS(PERSALDATA!$H$2:$H$20871,PERSALDATA!$A$2:$A$20871,WORKING!A85,PERSALDATA!$D$2:$D$20871,WORKING!B85,PERSALDATA!$E$2:$E$20871,WORKING!C85)</f>
        <v>2814613.75</v>
      </c>
    </row>
    <row r="86" spans="1:29" x14ac:dyDescent="0.25">
      <c r="A86" s="2">
        <f>Results!$D$3</f>
        <v>35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35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35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35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35</v>
      </c>
      <c r="B90" s="2">
        <v>6</v>
      </c>
      <c r="C90" s="2">
        <v>3</v>
      </c>
      <c r="D90" s="62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>0.7891315296909851</v>
      </c>
      <c r="E90" s="62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>3.6753961731236323E-2</v>
      </c>
      <c r="F90" s="62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>7.0937725797314694E-2</v>
      </c>
      <c r="G90" s="69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>0</v>
      </c>
      <c r="H90" s="62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>0</v>
      </c>
      <c r="I90" s="62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>0.10258597286418046</v>
      </c>
      <c r="J90" s="62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>0</v>
      </c>
      <c r="K90" s="62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>5.9080991628334952E-4</v>
      </c>
      <c r="L90" s="62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>0</v>
      </c>
      <c r="M90" s="62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>0</v>
      </c>
      <c r="N90" s="62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>0</v>
      </c>
      <c r="O90" s="62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>0</v>
      </c>
      <c r="P90" s="62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>0</v>
      </c>
      <c r="Q90" s="62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>0</v>
      </c>
      <c r="R90" s="62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>0</v>
      </c>
      <c r="S90" s="62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>0</v>
      </c>
      <c r="T90" s="62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>0</v>
      </c>
      <c r="U90" s="62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>0</v>
      </c>
      <c r="V90" s="62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>0</v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7.0608732839404081E-2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6.9290622742026853E-2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6.8290622742026852E-2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6.629062274202685E-2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1.3927071964296028E-2</v>
      </c>
      <c r="AB90" s="2">
        <f>SUMIFS(PERSALDATA!$G$2:$G$20871,PERSALDATA!$A$2:$A$20871,WORKING!A90,PERSALDATA!$D$2:$D$20871,WORKING!B90,PERSALDATA!$E$2:$E$20871,WORKING!C90,PERSALDATA!$F$2:$F$20871,"S&amp;W: BASIC SALARY (RES)")</f>
        <v>1</v>
      </c>
      <c r="AC90" s="2">
        <f>SUMIFS(PERSALDATA!$H$2:$H$20871,PERSALDATA!$A$2:$A$20871,WORKING!A90,PERSALDATA!$D$2:$D$20871,WORKING!B90,PERSALDATA!$E$2:$E$20871,WORKING!C90)</f>
        <v>88810.290000000008</v>
      </c>
    </row>
    <row r="91" spans="1:29" x14ac:dyDescent="0.25">
      <c r="A91" s="2">
        <f>Results!$D$3</f>
        <v>35</v>
      </c>
      <c r="B91" s="2">
        <v>6</v>
      </c>
      <c r="C91" s="2">
        <v>4</v>
      </c>
      <c r="D91" s="62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>0.65461720331101925</v>
      </c>
      <c r="E91" s="62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>5.4551433609251604E-2</v>
      </c>
      <c r="F91" s="62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>7.9803251290861937E-2</v>
      </c>
      <c r="G91" s="69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>0</v>
      </c>
      <c r="H91" s="62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>0.12551573590065715</v>
      </c>
      <c r="I91" s="62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>8.5098817705965113E-2</v>
      </c>
      <c r="J91" s="62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>0</v>
      </c>
      <c r="K91" s="62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>4.1355818224508893E-4</v>
      </c>
      <c r="L91" s="62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>0</v>
      </c>
      <c r="M91" s="62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>0</v>
      </c>
      <c r="N91" s="62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>0</v>
      </c>
      <c r="O91" s="62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>0</v>
      </c>
      <c r="P91" s="62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>0</v>
      </c>
      <c r="Q91" s="62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>0</v>
      </c>
      <c r="R91" s="62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>0</v>
      </c>
      <c r="S91" s="62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>0</v>
      </c>
      <c r="T91" s="62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>0</v>
      </c>
      <c r="U91" s="62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>0</v>
      </c>
      <c r="V91" s="62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>0</v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7.169217320450369E-2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7.1084703525601256E-2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7.0084703525601255E-2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6.8084703525601253E-2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1.191401181939354E-2</v>
      </c>
      <c r="AB91" s="2">
        <f>SUMIFS(PERSALDATA!$G$2:$G$20871,PERSALDATA!$A$2:$A$20871,WORKING!A91,PERSALDATA!$D$2:$D$20871,WORKING!B91,PERSALDATA!$E$2:$E$20871,WORKING!C91,PERSALDATA!$F$2:$F$20871,"S&amp;W: BASIC SALARY (RES)")</f>
        <v>1</v>
      </c>
      <c r="AC91" s="2">
        <f>SUMIFS(PERSALDATA!$H$2:$H$20871,PERSALDATA!$A$2:$A$20871,WORKING!A91,PERSALDATA!$D$2:$D$20871,WORKING!B91,PERSALDATA!$E$2:$E$20871,WORKING!C91)</f>
        <v>169166.03999999998</v>
      </c>
    </row>
    <row r="92" spans="1:29" x14ac:dyDescent="0.25">
      <c r="A92" s="2">
        <f>Results!$D$3</f>
        <v>35</v>
      </c>
      <c r="B92" s="2">
        <v>6</v>
      </c>
      <c r="C92" s="2">
        <v>5</v>
      </c>
      <c r="D92" s="62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>0.60402546096418497</v>
      </c>
      <c r="E92" s="62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>0.201341820321395</v>
      </c>
      <c r="F92" s="62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>4.1263267286634521E-2</v>
      </c>
      <c r="G92" s="69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>0</v>
      </c>
      <c r="H92" s="62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>7.4579534947694995E-2</v>
      </c>
      <c r="I92" s="62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>7.8522622204222611E-2</v>
      </c>
      <c r="J92" s="62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>0</v>
      </c>
      <c r="K92" s="62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>2.6729427586786588E-4</v>
      </c>
      <c r="L92" s="62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>0</v>
      </c>
      <c r="M92" s="62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>0</v>
      </c>
      <c r="N92" s="62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>0</v>
      </c>
      <c r="O92" s="62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>0</v>
      </c>
      <c r="P92" s="62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>0</v>
      </c>
      <c r="Q92" s="62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>0</v>
      </c>
      <c r="R92" s="62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>0</v>
      </c>
      <c r="S92" s="62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>0</v>
      </c>
      <c r="T92" s="62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>0</v>
      </c>
      <c r="U92" s="62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>0</v>
      </c>
      <c r="V92" s="62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>0</v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7.3908105175483504E-2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7.0706060351349076E-2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6.9706060351349089E-2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6.7706060351349087E-2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1.3258348552347038E-2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65433.5</v>
      </c>
    </row>
    <row r="93" spans="1:29" x14ac:dyDescent="0.25">
      <c r="A93" s="2">
        <f>Results!$D$3</f>
        <v>35</v>
      </c>
      <c r="B93" s="2">
        <v>6</v>
      </c>
      <c r="C93" s="2">
        <v>6</v>
      </c>
      <c r="D93" s="62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>0.7362634113371721</v>
      </c>
      <c r="E93" s="62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>4.8853690499079741E-2</v>
      </c>
      <c r="F93" s="62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>5.6056075568942966E-2</v>
      </c>
      <c r="G93" s="69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>0</v>
      </c>
      <c r="H93" s="62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>4.403053233033527E-2</v>
      </c>
      <c r="I93" s="62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>9.5713337612701274E-2</v>
      </c>
      <c r="J93" s="62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>1.8759089937693294E-2</v>
      </c>
      <c r="K93" s="62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>3.2386271407534341E-4</v>
      </c>
      <c r="L93" s="62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>0</v>
      </c>
      <c r="M93" s="62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>0</v>
      </c>
      <c r="N93" s="62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>0</v>
      </c>
      <c r="O93" s="62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>0</v>
      </c>
      <c r="P93" s="62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>0</v>
      </c>
      <c r="Q93" s="62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>0</v>
      </c>
      <c r="R93" s="62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>0</v>
      </c>
      <c r="S93" s="62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>0</v>
      </c>
      <c r="T93" s="62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>0</v>
      </c>
      <c r="U93" s="62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>0</v>
      </c>
      <c r="V93" s="62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>0</v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7.2356165709385023E-2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7.0099897229265601E-2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6.9099897229265614E-2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6.7099897229265598E-2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1.3493842940799696E-2</v>
      </c>
      <c r="AB93" s="2">
        <f>SUMIFS(PERSALDATA!$G$2:$G$20871,PERSALDATA!$A$2:$A$20871,WORKING!A93,PERSALDATA!$D$2:$D$20871,WORKING!B93,PERSALDATA!$E$2:$E$20871,WORKING!C93,PERSALDATA!$F$2:$F$20871,"S&amp;W: BASIC SALARY (RES)")</f>
        <v>4</v>
      </c>
      <c r="AC93" s="2">
        <f>SUMIFS(PERSALDATA!$H$2:$H$20871,PERSALDATA!$A$2:$A$20871,WORKING!A93,PERSALDATA!$D$2:$D$20871,WORKING!B93,PERSALDATA!$E$2:$E$20871,WORKING!C93)</f>
        <v>792064.01</v>
      </c>
    </row>
    <row r="94" spans="1:29" x14ac:dyDescent="0.25">
      <c r="A94" s="2">
        <f>Results!$D$3</f>
        <v>35</v>
      </c>
      <c r="B94" s="2">
        <v>6</v>
      </c>
      <c r="C94" s="2">
        <v>7</v>
      </c>
      <c r="D94" s="62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>0.69885551018927072</v>
      </c>
      <c r="E94" s="62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>6.700795450248917E-2</v>
      </c>
      <c r="F94" s="62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>3.8140610791422308E-2</v>
      </c>
      <c r="G94" s="69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>0</v>
      </c>
      <c r="H94" s="62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>8.4913845591312889E-2</v>
      </c>
      <c r="I94" s="62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>9.0850564093674119E-2</v>
      </c>
      <c r="J94" s="62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>1.3085407885690469E-2</v>
      </c>
      <c r="K94" s="62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>2.3934557598381088E-4</v>
      </c>
      <c r="L94" s="62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>0</v>
      </c>
      <c r="M94" s="62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>0</v>
      </c>
      <c r="N94" s="62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>0</v>
      </c>
      <c r="O94" s="62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>0</v>
      </c>
      <c r="P94" s="62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>0</v>
      </c>
      <c r="Q94" s="62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>6.9067613701564159E-3</v>
      </c>
      <c r="R94" s="62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>0</v>
      </c>
      <c r="S94" s="62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>0</v>
      </c>
      <c r="T94" s="62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>0</v>
      </c>
      <c r="U94" s="62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>0</v>
      </c>
      <c r="V94" s="62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>0</v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7.4290107418130288E-2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7.0892301575955483E-2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6.9892301575955468E-2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6.7892301575955466E-2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1.3150592970619213E-2</v>
      </c>
      <c r="AB94" s="2">
        <f>SUMIFS(PERSALDATA!$G$2:$G$20871,PERSALDATA!$A$2:$A$20871,WORKING!A94,PERSALDATA!$D$2:$D$20871,WORKING!B94,PERSALDATA!$E$2:$E$20871,WORKING!C94,PERSALDATA!$F$2:$F$20871,"S&amp;W: BASIC SALARY (RES)")</f>
        <v>3</v>
      </c>
      <c r="AC94" s="2">
        <f>SUMIFS(PERSALDATA!$H$2:$H$20871,PERSALDATA!$A$2:$A$20871,WORKING!A94,PERSALDATA!$D$2:$D$20871,WORKING!B94,PERSALDATA!$E$2:$E$20871,WORKING!C94)</f>
        <v>755100.65</v>
      </c>
    </row>
    <row r="95" spans="1:29" x14ac:dyDescent="0.25">
      <c r="A95" s="2">
        <f>Results!$D$3</f>
        <v>35</v>
      </c>
      <c r="B95" s="2">
        <v>6</v>
      </c>
      <c r="C95" s="2">
        <v>8</v>
      </c>
      <c r="D95" s="62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>0.75020554755378843</v>
      </c>
      <c r="E95" s="62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>5.9911489370369581E-2</v>
      </c>
      <c r="F95" s="62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>2.9232591661620115E-2</v>
      </c>
      <c r="G95" s="69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>0</v>
      </c>
      <c r="H95" s="62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>6.2909008749220383E-2</v>
      </c>
      <c r="I95" s="62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>9.752603948109824E-2</v>
      </c>
      <c r="J95" s="62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>0</v>
      </c>
      <c r="K95" s="62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>2.1532318390323995E-4</v>
      </c>
      <c r="L95" s="62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>0</v>
      </c>
      <c r="M95" s="62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>0</v>
      </c>
      <c r="N95" s="62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>0</v>
      </c>
      <c r="O95" s="62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>0</v>
      </c>
      <c r="P95" s="62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>0</v>
      </c>
      <c r="Q95" s="62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>0</v>
      </c>
      <c r="R95" s="62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>0</v>
      </c>
      <c r="S95" s="62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>0</v>
      </c>
      <c r="T95" s="62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>0</v>
      </c>
      <c r="U95" s="62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>0</v>
      </c>
      <c r="V95" s="62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>0</v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7.4659049156205956E-2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7.0651309214622121E-2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6.9651309214622106E-2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6.7651309214622105E-2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1.3614646146078843E-2</v>
      </c>
      <c r="AB95" s="2">
        <f>SUMIFS(PERSALDATA!$G$2:$G$20871,PERSALDATA!$A$2:$A$20871,WORKING!A95,PERSALDATA!$D$2:$D$20871,WORKING!B95,PERSALDATA!$E$2:$E$20871,WORKING!C95,PERSALDATA!$F$2:$F$20871,"S&amp;W: BASIC SALARY (RES)")</f>
        <v>4</v>
      </c>
      <c r="AC95" s="2">
        <f>SUMIFS(PERSALDATA!$H$2:$H$20871,PERSALDATA!$A$2:$A$20871,WORKING!A95,PERSALDATA!$D$2:$D$20871,WORKING!B95,PERSALDATA!$E$2:$E$20871,WORKING!C95)</f>
        <v>1272552.24</v>
      </c>
    </row>
    <row r="96" spans="1:29" x14ac:dyDescent="0.25">
      <c r="A96" s="2">
        <f>Results!$D$3</f>
        <v>35</v>
      </c>
      <c r="B96" s="2">
        <v>6</v>
      </c>
      <c r="C96" s="2">
        <v>9</v>
      </c>
      <c r="D96" s="62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>0.78635262838349562</v>
      </c>
      <c r="E96" s="62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>5.5131525029225512E-2</v>
      </c>
      <c r="F96" s="62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>1.6969032195005399E-2</v>
      </c>
      <c r="G96" s="69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>0</v>
      </c>
      <c r="H96" s="62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>2.8110009880178588E-2</v>
      </c>
      <c r="I96" s="62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>0.10222528413593945</v>
      </c>
      <c r="J96" s="62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>1.1023083313875508E-2</v>
      </c>
      <c r="K96" s="62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>1.8843706227977423E-4</v>
      </c>
      <c r="L96" s="62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>0</v>
      </c>
      <c r="M96" s="62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>0</v>
      </c>
      <c r="N96" s="62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>0</v>
      </c>
      <c r="O96" s="62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>0</v>
      </c>
      <c r="P96" s="62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>0</v>
      </c>
      <c r="Q96" s="62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>0</v>
      </c>
      <c r="R96" s="62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>0</v>
      </c>
      <c r="S96" s="62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>0</v>
      </c>
      <c r="T96" s="62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>0</v>
      </c>
      <c r="U96" s="62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>0</v>
      </c>
      <c r="V96" s="62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>0</v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7.5103893691502083E-2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7.0251959826252625E-2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6.925195982625261E-2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6.7251959826252622E-2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1.432098781293804E-2</v>
      </c>
      <c r="AB96" s="2">
        <f>SUMIFS(PERSALDATA!$G$2:$G$20871,PERSALDATA!$A$2:$A$20871,WORKING!A96,PERSALDATA!$D$2:$D$20871,WORKING!B96,PERSALDATA!$E$2:$E$20871,WORKING!C96,PERSALDATA!$F$2:$F$20871,"S&amp;W: BASIC SALARY (RES)")</f>
        <v>7</v>
      </c>
      <c r="AC96" s="2">
        <f>SUMIFS(PERSALDATA!$H$2:$H$20871,PERSALDATA!$A$2:$A$20871,WORKING!A96,PERSALDATA!$D$2:$D$20871,WORKING!B96,PERSALDATA!$E$2:$E$20871,WORKING!C96)</f>
        <v>2475096.9600000004</v>
      </c>
    </row>
    <row r="97" spans="1:29" x14ac:dyDescent="0.25">
      <c r="A97" s="2">
        <f>Results!$D$3</f>
        <v>35</v>
      </c>
      <c r="B97" s="2">
        <v>6</v>
      </c>
      <c r="C97" s="2">
        <v>10</v>
      </c>
      <c r="D97" s="62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>0.75176665207467608</v>
      </c>
      <c r="E97" s="62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>6.2879428857342948E-2</v>
      </c>
      <c r="F97" s="62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>2.6538040127993556E-2</v>
      </c>
      <c r="G97" s="69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>0</v>
      </c>
      <c r="H97" s="62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>6.0949032160625201E-2</v>
      </c>
      <c r="I97" s="62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>9.772932075807661E-2</v>
      </c>
      <c r="J97" s="62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>0</v>
      </c>
      <c r="K97" s="62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>1.3752602128551327E-4</v>
      </c>
      <c r="L97" s="62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>0</v>
      </c>
      <c r="M97" s="62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>0</v>
      </c>
      <c r="N97" s="62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>0</v>
      </c>
      <c r="O97" s="62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>0</v>
      </c>
      <c r="P97" s="62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>0</v>
      </c>
      <c r="Q97" s="62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>0</v>
      </c>
      <c r="R97" s="62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>0</v>
      </c>
      <c r="S97" s="62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>0</v>
      </c>
      <c r="T97" s="62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>0</v>
      </c>
      <c r="U97" s="62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>0</v>
      </c>
      <c r="V97" s="62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>0</v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7.4836395400521227E-2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7.0648855081129433E-2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6.9648855081129446E-2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6.7648855081129444E-2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1.3685631025351435E-2</v>
      </c>
      <c r="AB97" s="2">
        <f>SUMIFS(PERSALDATA!$G$2:$G$20871,PERSALDATA!$A$2:$A$20871,WORKING!A97,PERSALDATA!$D$2:$D$20871,WORKING!B97,PERSALDATA!$E$2:$E$20871,WORKING!C97,PERSALDATA!$F$2:$F$20871,"S&amp;W: BASIC SALARY (RES)")</f>
        <v>1</v>
      </c>
      <c r="AC97" s="2">
        <f>SUMIFS(PERSALDATA!$H$2:$H$20871,PERSALDATA!$A$2:$A$20871,WORKING!A97,PERSALDATA!$D$2:$D$20871,WORKING!B97,PERSALDATA!$E$2:$E$20871,WORKING!C97)</f>
        <v>508703.73000000004</v>
      </c>
    </row>
    <row r="98" spans="1:29" x14ac:dyDescent="0.25">
      <c r="A98" s="2">
        <f>Results!$D$3</f>
        <v>35</v>
      </c>
      <c r="B98" s="2">
        <v>6</v>
      </c>
      <c r="C98" s="2">
        <v>11</v>
      </c>
      <c r="D98" s="62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>0.72541263883317986</v>
      </c>
      <c r="E98" s="62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>5.6121476056506941E-2</v>
      </c>
      <c r="F98" s="62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>1.2776745369430647E-2</v>
      </c>
      <c r="G98" s="69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>0</v>
      </c>
      <c r="H98" s="62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>1.1725325698404582E-2</v>
      </c>
      <c r="I98" s="62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>9.4303219765386595E-2</v>
      </c>
      <c r="J98" s="62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>1.1504628716723283E-2</v>
      </c>
      <c r="K98" s="62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>1.2104369144364359E-4</v>
      </c>
      <c r="L98" s="62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>0</v>
      </c>
      <c r="M98" s="62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>8.8034921868924379E-2</v>
      </c>
      <c r="N98" s="62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>0</v>
      </c>
      <c r="O98" s="62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>0</v>
      </c>
      <c r="P98" s="62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>0</v>
      </c>
      <c r="Q98" s="62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>0</v>
      </c>
      <c r="R98" s="62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>0</v>
      </c>
      <c r="S98" s="62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>0</v>
      </c>
      <c r="T98" s="62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>0</v>
      </c>
      <c r="U98" s="62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>0</v>
      </c>
      <c r="V98" s="62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>0</v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1.4630653278610814E-2</v>
      </c>
      <c r="AB98" s="2">
        <f>SUMIFS(PERSALDATA!$G$2:$G$20871,PERSALDATA!$A$2:$A$20871,WORKING!A98,PERSALDATA!$D$2:$D$20871,WORKING!B98,PERSALDATA!$E$2:$E$20871,WORKING!C98,PERSALDATA!$F$2:$F$20871,"S&amp;W: BASIC SALARY (RES)")</f>
        <v>3</v>
      </c>
      <c r="AC98" s="2">
        <f>SUMIFS(PERSALDATA!$H$2:$H$20871,PERSALDATA!$A$2:$A$20871,WORKING!A98,PERSALDATA!$D$2:$D$20871,WORKING!B98,PERSALDATA!$E$2:$E$20871,WORKING!C98)</f>
        <v>1878412.6400000004</v>
      </c>
    </row>
    <row r="99" spans="1:29" x14ac:dyDescent="0.25">
      <c r="A99" s="2">
        <f>Results!$D$3</f>
        <v>35</v>
      </c>
      <c r="B99" s="2">
        <v>6</v>
      </c>
      <c r="C99" s="2">
        <v>12</v>
      </c>
      <c r="D99" s="62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>0.69349778042614785</v>
      </c>
      <c r="E99" s="62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>2.8787041292153863E-2</v>
      </c>
      <c r="F99" s="62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>7.9078286512793763E-3</v>
      </c>
      <c r="G99" s="69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>0</v>
      </c>
      <c r="H99" s="62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>1.7077978045038984E-2</v>
      </c>
      <c r="I99" s="62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>9.0154452000979948E-2</v>
      </c>
      <c r="J99" s="62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>9.087813505330734E-3</v>
      </c>
      <c r="K99" s="62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>9.4959095853674048E-5</v>
      </c>
      <c r="L99" s="62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>0</v>
      </c>
      <c r="M99" s="62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>0.15339214698321565</v>
      </c>
      <c r="N99" s="62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>0</v>
      </c>
      <c r="O99" s="62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>0</v>
      </c>
      <c r="P99" s="62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>0</v>
      </c>
      <c r="Q99" s="62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>0</v>
      </c>
      <c r="R99" s="62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>0</v>
      </c>
      <c r="S99" s="62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>0</v>
      </c>
      <c r="T99" s="62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>0</v>
      </c>
      <c r="U99" s="62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>0</v>
      </c>
      <c r="V99" s="62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>0</v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1.462378851311742E-2</v>
      </c>
      <c r="AB99" s="2">
        <f>SUMIFS(PERSALDATA!$G$2:$G$20871,PERSALDATA!$A$2:$A$20871,WORKING!A99,PERSALDATA!$D$2:$D$20871,WORKING!B99,PERSALDATA!$E$2:$E$20871,WORKING!C99,PERSALDATA!$F$2:$F$20871,"S&amp;W: BASIC SALARY (RES)")</f>
        <v>4</v>
      </c>
      <c r="AC99" s="2">
        <f>SUMIFS(PERSALDATA!$H$2:$H$20871,PERSALDATA!$A$2:$A$20871,WORKING!A99,PERSALDATA!$D$2:$D$20871,WORKING!B99,PERSALDATA!$E$2:$E$20871,WORKING!C99)</f>
        <v>2946953.0799999996</v>
      </c>
    </row>
    <row r="100" spans="1:29" x14ac:dyDescent="0.25">
      <c r="A100" s="2">
        <f>Results!$D$3</f>
        <v>35</v>
      </c>
      <c r="B100" s="2">
        <v>6</v>
      </c>
      <c r="C100" s="2">
        <v>13</v>
      </c>
      <c r="D100" s="62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>0.65823704377699432</v>
      </c>
      <c r="E100" s="62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>4.3804959622032645E-2</v>
      </c>
      <c r="F100" s="62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>3.6801134880058262E-2</v>
      </c>
      <c r="G100" s="69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>0</v>
      </c>
      <c r="H100" s="62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>1.1477616389555797E-2</v>
      </c>
      <c r="I100" s="62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>8.5570607397585235E-2</v>
      </c>
      <c r="J100" s="62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>0</v>
      </c>
      <c r="K100" s="62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>7.6663551901214746E-5</v>
      </c>
      <c r="L100" s="62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>0</v>
      </c>
      <c r="M100" s="62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>0.16403197438187253</v>
      </c>
      <c r="N100" s="62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>0</v>
      </c>
      <c r="O100" s="62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>0</v>
      </c>
      <c r="P100" s="62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>0</v>
      </c>
      <c r="Q100" s="62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>0</v>
      </c>
      <c r="R100" s="62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>0</v>
      </c>
      <c r="S100" s="62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>0</v>
      </c>
      <c r="T100" s="62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>0</v>
      </c>
      <c r="U100" s="62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>0</v>
      </c>
      <c r="V100" s="62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>0</v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1.4274668777677271E-2</v>
      </c>
      <c r="AB100" s="2">
        <f>SUMIFS(PERSALDATA!$G$2:$G$20871,PERSALDATA!$A$2:$A$20871,WORKING!A100,PERSALDATA!$D$2:$D$20871,WORKING!B100,PERSALDATA!$E$2:$E$20871,WORKING!C100,PERSALDATA!$F$2:$F$20871,"S&amp;W: BASIC SALARY (RES)")</f>
        <v>5</v>
      </c>
      <c r="AC100" s="2">
        <f>SUMIFS(PERSALDATA!$H$2:$H$20871,PERSALDATA!$A$2:$A$20871,WORKING!A100,PERSALDATA!$D$2:$D$20871,WORKING!B100,PERSALDATA!$E$2:$E$20871,WORKING!C100)</f>
        <v>4562794.07</v>
      </c>
    </row>
    <row r="101" spans="1:29" x14ac:dyDescent="0.25">
      <c r="A101" s="2">
        <f>Results!$D$3</f>
        <v>35</v>
      </c>
      <c r="B101" s="2">
        <v>6</v>
      </c>
      <c r="C101" s="2">
        <v>14</v>
      </c>
      <c r="D101" s="62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>0.50250757886985886</v>
      </c>
      <c r="E101" s="62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>3.8852117351448244E-2</v>
      </c>
      <c r="F101" s="62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>3.5248508150953144E-2</v>
      </c>
      <c r="G101" s="69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>0</v>
      </c>
      <c r="H101" s="62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>1.1455765149059773E-2</v>
      </c>
      <c r="I101" s="62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>6.5325854539863906E-2</v>
      </c>
      <c r="J101" s="62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>0</v>
      </c>
      <c r="K101" s="62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>5.5619208486524815E-5</v>
      </c>
      <c r="L101" s="62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>0</v>
      </c>
      <c r="M101" s="62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>0.18109916098563522</v>
      </c>
      <c r="N101" s="62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>0.16545539574469434</v>
      </c>
      <c r="O101" s="62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>0</v>
      </c>
      <c r="P101" s="62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>0</v>
      </c>
      <c r="Q101" s="62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>0</v>
      </c>
      <c r="R101" s="62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>0</v>
      </c>
      <c r="S101" s="62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>0</v>
      </c>
      <c r="T101" s="62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>0</v>
      </c>
      <c r="U101" s="62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>0</v>
      </c>
      <c r="V101" s="62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>0</v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1.4298601612372506E-2</v>
      </c>
      <c r="AB101" s="2">
        <f>SUMIFS(PERSALDATA!$G$2:$G$20871,PERSALDATA!$A$2:$A$20871,WORKING!A101,PERSALDATA!$D$2:$D$20871,WORKING!B101,PERSALDATA!$E$2:$E$20871,WORKING!C101,PERSALDATA!$F$2:$F$20871,"S&amp;W: BASIC SALARY (RES)")</f>
        <v>1</v>
      </c>
      <c r="AC101" s="2">
        <f>SUMIFS(PERSALDATA!$H$2:$H$20871,PERSALDATA!$A$2:$A$20871,WORKING!A101,PERSALDATA!$D$2:$D$20871,WORKING!B101,PERSALDATA!$E$2:$E$20871,WORKING!C101)</f>
        <v>1361759.76</v>
      </c>
    </row>
    <row r="102" spans="1:29" x14ac:dyDescent="0.25">
      <c r="A102" s="2">
        <f>Results!$D$3</f>
        <v>35</v>
      </c>
      <c r="B102" s="2">
        <v>6</v>
      </c>
      <c r="C102" s="2">
        <v>15</v>
      </c>
      <c r="D102" s="62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>0</v>
      </c>
      <c r="E102" s="62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>3.0480803373533937E-2</v>
      </c>
      <c r="F102" s="62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>0</v>
      </c>
      <c r="G102" s="69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>0</v>
      </c>
      <c r="H102" s="62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>0</v>
      </c>
      <c r="I102" s="62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>0</v>
      </c>
      <c r="J102" s="62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>0</v>
      </c>
      <c r="K102" s="62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>0</v>
      </c>
      <c r="L102" s="62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>0</v>
      </c>
      <c r="M102" s="62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>0.96951919662646613</v>
      </c>
      <c r="N102" s="62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>0</v>
      </c>
      <c r="O102" s="62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>0</v>
      </c>
      <c r="P102" s="62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>0</v>
      </c>
      <c r="Q102" s="62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>0</v>
      </c>
      <c r="R102" s="62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>0</v>
      </c>
      <c r="S102" s="62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>0</v>
      </c>
      <c r="T102" s="62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>0</v>
      </c>
      <c r="U102" s="62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>0</v>
      </c>
      <c r="V102" s="62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>0</v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1.5000000000000001E-2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126758.46999999999</v>
      </c>
    </row>
    <row r="103" spans="1:29" x14ac:dyDescent="0.25">
      <c r="A103" s="2">
        <f>Results!$D$3</f>
        <v>35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35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35</v>
      </c>
      <c r="B105" s="2">
        <v>7</v>
      </c>
      <c r="C105" s="2">
        <v>1</v>
      </c>
      <c r="D105" s="62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>0</v>
      </c>
      <c r="E105" s="62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>0</v>
      </c>
      <c r="F105" s="62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>0</v>
      </c>
      <c r="G105" s="69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>0</v>
      </c>
      <c r="H105" s="62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>0</v>
      </c>
      <c r="I105" s="62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>0</v>
      </c>
      <c r="J105" s="62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>0</v>
      </c>
      <c r="K105" s="62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>0</v>
      </c>
      <c r="L105" s="62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>0</v>
      </c>
      <c r="M105" s="62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>0</v>
      </c>
      <c r="N105" s="62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>0</v>
      </c>
      <c r="O105" s="62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>0</v>
      </c>
      <c r="P105" s="62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>0</v>
      </c>
      <c r="Q105" s="62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>0.47052392988675401</v>
      </c>
      <c r="R105" s="62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>0</v>
      </c>
      <c r="S105" s="62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>0</v>
      </c>
      <c r="T105" s="62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>0.52947607011324604</v>
      </c>
      <c r="U105" s="62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>0</v>
      </c>
      <c r="V105" s="62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>0</v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7.5999999999999998E-2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7.0000000000000007E-2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6.9000000000000006E-2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6.7000000000000004E-2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1.4999999999999999E-2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1245142.75</v>
      </c>
    </row>
    <row r="106" spans="1:29" x14ac:dyDescent="0.25">
      <c r="A106" s="2">
        <f>Results!$D$3</f>
        <v>35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35</v>
      </c>
      <c r="B107" s="2">
        <v>7</v>
      </c>
      <c r="C107" s="2">
        <v>3</v>
      </c>
      <c r="D107" s="62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>0.64486894255947835</v>
      </c>
      <c r="E107" s="62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>5.313933570908233E-2</v>
      </c>
      <c r="F107" s="62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>8.178311421011901E-2</v>
      </c>
      <c r="G107" s="69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>0</v>
      </c>
      <c r="H107" s="62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>0.10615448224473448</v>
      </c>
      <c r="I107" s="62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>8.3832174991632383E-2</v>
      </c>
      <c r="J107" s="62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>2.9798132013091363E-2</v>
      </c>
      <c r="K107" s="62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>4.2381827186221667E-4</v>
      </c>
      <c r="L107" s="62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>0</v>
      </c>
      <c r="M107" s="62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>0</v>
      </c>
      <c r="N107" s="62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>0</v>
      </c>
      <c r="O107" s="62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>0</v>
      </c>
      <c r="P107" s="62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>0</v>
      </c>
      <c r="Q107" s="62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>0</v>
      </c>
      <c r="R107" s="62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>0</v>
      </c>
      <c r="S107" s="62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>0</v>
      </c>
      <c r="T107" s="62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>0</v>
      </c>
      <c r="U107" s="62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>0</v>
      </c>
      <c r="V107" s="62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>0</v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7.1270646071457236E-2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7.0774486091569846E-2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6.9774486091569859E-2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6.7774486091569844E-2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1.2174578779099268E-2</v>
      </c>
      <c r="AB107" s="2">
        <f>SUMIFS(PERSALDATA!$G$2:$G$20871,PERSALDATA!$A$2:$A$20871,WORKING!A107,PERSALDATA!$D$2:$D$20871,WORKING!B107,PERSALDATA!$E$2:$E$20871,WORKING!C107,PERSALDATA!$F$2:$F$20871,"S&amp;W: BASIC SALARY (RES)")</f>
        <v>1</v>
      </c>
      <c r="AC107" s="2">
        <f>SUMIFS(PERSALDATA!$H$2:$H$20871,PERSALDATA!$A$2:$A$20871,WORKING!A107,PERSALDATA!$D$2:$D$20871,WORKING!B107,PERSALDATA!$E$2:$E$20871,WORKING!C107)</f>
        <v>165070.74999999997</v>
      </c>
    </row>
    <row r="108" spans="1:29" x14ac:dyDescent="0.25">
      <c r="A108" s="2">
        <f>Results!$D$3</f>
        <v>35</v>
      </c>
      <c r="B108" s="2">
        <v>7</v>
      </c>
      <c r="C108" s="2">
        <v>4</v>
      </c>
      <c r="D108" s="62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>0.64826475176238996</v>
      </c>
      <c r="E108" s="62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>0</v>
      </c>
      <c r="F108" s="62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>6.5665534787411467E-2</v>
      </c>
      <c r="G108" s="69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>0</v>
      </c>
      <c r="H108" s="62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>0.20137430668139519</v>
      </c>
      <c r="I108" s="62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>8.4273688112057488E-2</v>
      </c>
      <c r="J108" s="62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>0</v>
      </c>
      <c r="K108" s="62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>4.2171865674582029E-4</v>
      </c>
      <c r="L108" s="62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>0</v>
      </c>
      <c r="M108" s="62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>0</v>
      </c>
      <c r="N108" s="62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>0</v>
      </c>
      <c r="O108" s="62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>0</v>
      </c>
      <c r="P108" s="62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>0</v>
      </c>
      <c r="Q108" s="62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>0</v>
      </c>
      <c r="R108" s="62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>0</v>
      </c>
      <c r="S108" s="62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>0</v>
      </c>
      <c r="T108" s="62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>0</v>
      </c>
      <c r="U108" s="62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>0</v>
      </c>
      <c r="V108" s="62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>0</v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7.382865964969626E-2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7.2363959252346829E-2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7.1363959252346815E-2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6.9363959252346813E-2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1.0988076598116712E-2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13705.820000000002</v>
      </c>
    </row>
    <row r="109" spans="1:29" x14ac:dyDescent="0.25">
      <c r="A109" s="2">
        <f>Results!$D$3</f>
        <v>35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35</v>
      </c>
      <c r="B110" s="2">
        <v>7</v>
      </c>
      <c r="C110" s="2">
        <v>6</v>
      </c>
      <c r="D110" s="62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>0.72644830055146981</v>
      </c>
      <c r="E110" s="62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>5.4467912464407374E-2</v>
      </c>
      <c r="F110" s="62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>4.2628357581306654E-2</v>
      </c>
      <c r="G110" s="69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>0</v>
      </c>
      <c r="H110" s="62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>6.2073838432920671E-2</v>
      </c>
      <c r="I110" s="62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>9.4437442440374053E-2</v>
      </c>
      <c r="J110" s="62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>1.7014093019122177E-2</v>
      </c>
      <c r="K110" s="62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>3.1224497269680249E-4</v>
      </c>
      <c r="L110" s="62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>0</v>
      </c>
      <c r="M110" s="62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>0</v>
      </c>
      <c r="N110" s="62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>0</v>
      </c>
      <c r="O110" s="62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>0</v>
      </c>
      <c r="P110" s="62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>0</v>
      </c>
      <c r="Q110" s="62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>2.6178105377025491E-3</v>
      </c>
      <c r="R110" s="62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>0</v>
      </c>
      <c r="S110" s="62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>0</v>
      </c>
      <c r="T110" s="62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>0</v>
      </c>
      <c r="U110" s="62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>0</v>
      </c>
      <c r="V110" s="62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>0</v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7.3629278561881575E-2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7.0504824000680755E-2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6.9504824000680768E-2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6.7504824000680766E-2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1.3424783385196138E-2</v>
      </c>
      <c r="AB110" s="2">
        <f>SUMIFS(PERSALDATA!$G$2:$G$20871,PERSALDATA!$A$2:$A$20871,WORKING!A110,PERSALDATA!$D$2:$D$20871,WORKING!B110,PERSALDATA!$E$2:$E$20871,WORKING!C110,PERSALDATA!$F$2:$F$20871,"S&amp;W: BASIC SALARY (RES)")</f>
        <v>10</v>
      </c>
      <c r="AC110" s="2">
        <f>SUMIFS(PERSALDATA!$H$2:$H$20871,PERSALDATA!$A$2:$A$20871,WORKING!A110,PERSALDATA!$D$2:$D$20871,WORKING!B110,PERSALDATA!$E$2:$E$20871,WORKING!C110)</f>
        <v>2259059.59</v>
      </c>
    </row>
    <row r="111" spans="1:29" x14ac:dyDescent="0.25">
      <c r="A111" s="2">
        <f>Results!$D$3</f>
        <v>35</v>
      </c>
      <c r="B111" s="2">
        <v>7</v>
      </c>
      <c r="C111" s="2">
        <v>7</v>
      </c>
      <c r="D111" s="62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>0.71176163439306972</v>
      </c>
      <c r="E111" s="62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>5.9141909625076219E-2</v>
      </c>
      <c r="F111" s="62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>4.634434724711247E-2</v>
      </c>
      <c r="G111" s="69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>0</v>
      </c>
      <c r="H111" s="62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>6.3320796580921407E-2</v>
      </c>
      <c r="I111" s="62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>9.2528418576871371E-2</v>
      </c>
      <c r="J111" s="62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>2.6662726870770419E-2</v>
      </c>
      <c r="K111" s="62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>2.4016670617836946E-4</v>
      </c>
      <c r="L111" s="62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>0</v>
      </c>
      <c r="M111" s="62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>0</v>
      </c>
      <c r="N111" s="62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>0</v>
      </c>
      <c r="O111" s="62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>0</v>
      </c>
      <c r="P111" s="62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>0</v>
      </c>
      <c r="Q111" s="62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>0</v>
      </c>
      <c r="R111" s="62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>0</v>
      </c>
      <c r="S111" s="62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>0</v>
      </c>
      <c r="T111" s="62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>0</v>
      </c>
      <c r="U111" s="62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>0</v>
      </c>
      <c r="V111" s="62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>0</v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7.3364320761352353E-2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7.0486368476242706E-2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6.9486368476242705E-2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6.7486368476242703E-2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1.3351420341986815E-2</v>
      </c>
      <c r="AB111" s="2">
        <f>SUMIFS(PERSALDATA!$G$2:$G$20871,PERSALDATA!$A$2:$A$20871,WORKING!A111,PERSALDATA!$D$2:$D$20871,WORKING!B111,PERSALDATA!$E$2:$E$20871,WORKING!C111,PERSALDATA!$F$2:$F$20871,"S&amp;W: BASIC SALARY (RES)")</f>
        <v>5</v>
      </c>
      <c r="AC111" s="2">
        <f>SUMIFS(PERSALDATA!$H$2:$H$20871,PERSALDATA!$A$2:$A$20871,WORKING!A111,PERSALDATA!$D$2:$D$20871,WORKING!B111,PERSALDATA!$E$2:$E$20871,WORKING!C111)</f>
        <v>1456488.31</v>
      </c>
    </row>
    <row r="112" spans="1:29" x14ac:dyDescent="0.25">
      <c r="A112" s="2">
        <f>Results!$D$3</f>
        <v>35</v>
      </c>
      <c r="B112" s="2">
        <v>7</v>
      </c>
      <c r="C112" s="2">
        <v>8</v>
      </c>
      <c r="D112" s="62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>0.71565145765585547</v>
      </c>
      <c r="E112" s="62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>5.9412784458612117E-2</v>
      </c>
      <c r="F112" s="62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>3.8030379596853466E-2</v>
      </c>
      <c r="G112" s="69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>2.7114322546607744E-3</v>
      </c>
      <c r="H112" s="62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>5.7892977807315636E-2</v>
      </c>
      <c r="I112" s="62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>9.3034147210218812E-2</v>
      </c>
      <c r="J112" s="62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>3.3069739138217223E-2</v>
      </c>
      <c r="K112" s="62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>1.9708187826636059E-4</v>
      </c>
      <c r="L112" s="62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>0</v>
      </c>
      <c r="M112" s="62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>0</v>
      </c>
      <c r="N112" s="62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>0</v>
      </c>
      <c r="O112" s="62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>0</v>
      </c>
      <c r="P112" s="62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>0</v>
      </c>
      <c r="Q112" s="62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>0</v>
      </c>
      <c r="R112" s="62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>0</v>
      </c>
      <c r="S112" s="62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>0</v>
      </c>
      <c r="T112" s="62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>0</v>
      </c>
      <c r="U112" s="62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>0</v>
      </c>
      <c r="V112" s="62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>0</v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7.3920192839941543E-2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7.048809087114119E-2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6.9488090871141203E-2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6.7488090871141188E-2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1.3558193410763466E-2</v>
      </c>
      <c r="AB112" s="2">
        <f>SUMIFS(PERSALDATA!$G$2:$G$20871,PERSALDATA!$A$2:$A$20871,WORKING!A112,PERSALDATA!$D$2:$D$20871,WORKING!B112,PERSALDATA!$E$2:$E$20871,WORKING!C112,PERSALDATA!$F$2:$F$20871,"S&amp;W: BASIC SALARY (RES)")</f>
        <v>4</v>
      </c>
      <c r="AC112" s="2">
        <f>SUMIFS(PERSALDATA!$H$2:$H$20871,PERSALDATA!$A$2:$A$20871,WORKING!A112,PERSALDATA!$D$2:$D$20871,WORKING!B112,PERSALDATA!$E$2:$E$20871,WORKING!C112)</f>
        <v>1419917.4600000002</v>
      </c>
    </row>
    <row r="113" spans="1:29" x14ac:dyDescent="0.25">
      <c r="A113" s="2">
        <f>Results!$D$3</f>
        <v>35</v>
      </c>
      <c r="B113" s="2">
        <v>7</v>
      </c>
      <c r="C113" s="2">
        <v>9</v>
      </c>
      <c r="D113" s="62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>0.7378509605845448</v>
      </c>
      <c r="E113" s="62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>6.1630615232824509E-2</v>
      </c>
      <c r="F113" s="62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>3.0570960773081485E-2</v>
      </c>
      <c r="G113" s="69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>0</v>
      </c>
      <c r="H113" s="62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>4.8156046248115425E-2</v>
      </c>
      <c r="I113" s="62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>9.5920093275692536E-2</v>
      </c>
      <c r="J113" s="62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>2.5694750559368922E-2</v>
      </c>
      <c r="K113" s="62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>1.765733263723245E-4</v>
      </c>
      <c r="L113" s="62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>0</v>
      </c>
      <c r="M113" s="62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>0</v>
      </c>
      <c r="N113" s="62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>0</v>
      </c>
      <c r="O113" s="62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>0</v>
      </c>
      <c r="P113" s="62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>0</v>
      </c>
      <c r="Q113" s="62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>0</v>
      </c>
      <c r="R113" s="62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>0</v>
      </c>
      <c r="S113" s="62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>0</v>
      </c>
      <c r="T113" s="62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>0</v>
      </c>
      <c r="U113" s="62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>0</v>
      </c>
      <c r="V113" s="62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>0</v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7.4350791628719423E-2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7.0416631085990916E-2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6.9416631085990915E-2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6.74166310859909E-2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1.381644629478646E-2</v>
      </c>
      <c r="AB113" s="2">
        <f>SUMIFS(PERSALDATA!$G$2:$G$20871,PERSALDATA!$A$2:$A$20871,WORKING!A113,PERSALDATA!$D$2:$D$20871,WORKING!B113,PERSALDATA!$E$2:$E$20871,WORKING!C113,PERSALDATA!$F$2:$F$20871,"S&amp;W: BASIC SALARY (RES)")</f>
        <v>8</v>
      </c>
      <c r="AC113" s="2">
        <f>SUMIFS(PERSALDATA!$H$2:$H$20871,PERSALDATA!$A$2:$A$20871,WORKING!A113,PERSALDATA!$D$2:$D$20871,WORKING!B113,PERSALDATA!$E$2:$E$20871,WORKING!C113)</f>
        <v>3169674.67</v>
      </c>
    </row>
    <row r="114" spans="1:29" x14ac:dyDescent="0.25">
      <c r="A114" s="2">
        <f>Results!$D$3</f>
        <v>35</v>
      </c>
      <c r="B114" s="2">
        <v>7</v>
      </c>
      <c r="C114" s="2">
        <v>10</v>
      </c>
      <c r="D114" s="62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>0.74700749666665367</v>
      </c>
      <c r="E114" s="62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>6.2297363860431047E-2</v>
      </c>
      <c r="F114" s="62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>2.041588241322808E-2</v>
      </c>
      <c r="G114" s="69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>0</v>
      </c>
      <c r="H114" s="62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>3.8517586747727102E-2</v>
      </c>
      <c r="I114" s="62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>9.711070046453997E-2</v>
      </c>
      <c r="J114" s="62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>3.4518720298010189E-2</v>
      </c>
      <c r="K114" s="62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>1.3224954941013298E-4</v>
      </c>
      <c r="L114" s="62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>0</v>
      </c>
      <c r="M114" s="62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>0</v>
      </c>
      <c r="N114" s="62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>0</v>
      </c>
      <c r="O114" s="62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>0</v>
      </c>
      <c r="P114" s="62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>0</v>
      </c>
      <c r="Q114" s="62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>0</v>
      </c>
      <c r="R114" s="62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>0</v>
      </c>
      <c r="S114" s="62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>0</v>
      </c>
      <c r="T114" s="62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>0</v>
      </c>
      <c r="U114" s="62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>0</v>
      </c>
      <c r="V114" s="62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>0</v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7.4987639151062851E-2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7.0373604977083642E-2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6.9373604977083642E-2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6.737360497708364E-2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1.4114014219344523E-2</v>
      </c>
      <c r="AB114" s="2">
        <f>SUMIFS(PERSALDATA!$G$2:$G$20871,PERSALDATA!$A$2:$A$20871,WORKING!A114,PERSALDATA!$D$2:$D$20871,WORKING!B114,PERSALDATA!$E$2:$E$20871,WORKING!C114,PERSALDATA!$F$2:$F$20871,"S&amp;W: BASIC SALARY (RES)")</f>
        <v>5</v>
      </c>
      <c r="AC114" s="2">
        <f>SUMIFS(PERSALDATA!$H$2:$H$20871,PERSALDATA!$A$2:$A$20871,WORKING!A114,PERSALDATA!$D$2:$D$20871,WORKING!B114,PERSALDATA!$E$2:$E$20871,WORKING!C114)</f>
        <v>2644999.5599999996</v>
      </c>
    </row>
    <row r="115" spans="1:29" x14ac:dyDescent="0.25">
      <c r="A115" s="2">
        <f>Results!$D$3</f>
        <v>35</v>
      </c>
      <c r="B115" s="2">
        <v>7</v>
      </c>
      <c r="C115" s="2">
        <v>11</v>
      </c>
      <c r="D115" s="62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>0.69920500556062848</v>
      </c>
      <c r="E115" s="62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>4.0100500288102629E-2</v>
      </c>
      <c r="F115" s="62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>8.1681357191111543E-3</v>
      </c>
      <c r="G115" s="69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>0</v>
      </c>
      <c r="H115" s="62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>1.0436154737117684E-2</v>
      </c>
      <c r="I115" s="62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>9.0896316646130793E-2</v>
      </c>
      <c r="J115" s="62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>2.9722784024202E-2</v>
      </c>
      <c r="K115" s="62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>1.164050097036885E-4</v>
      </c>
      <c r="L115" s="62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>0</v>
      </c>
      <c r="M115" s="62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>0.12135469801500347</v>
      </c>
      <c r="N115" s="62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>0</v>
      </c>
      <c r="O115" s="62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>0</v>
      </c>
      <c r="P115" s="62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>0</v>
      </c>
      <c r="Q115" s="62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>0</v>
      </c>
      <c r="R115" s="62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>0</v>
      </c>
      <c r="S115" s="62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>0</v>
      </c>
      <c r="T115" s="62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>0</v>
      </c>
      <c r="U115" s="62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>0</v>
      </c>
      <c r="V115" s="62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>0</v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1.4719189568011009E-2</v>
      </c>
      <c r="AB115" s="2">
        <f>SUMIFS(PERSALDATA!$G$2:$G$20871,PERSALDATA!$A$2:$A$20871,WORKING!A115,PERSALDATA!$D$2:$D$20871,WORKING!B115,PERSALDATA!$E$2:$E$20871,WORKING!C115,PERSALDATA!$F$2:$F$20871,"S&amp;W: BASIC SALARY (RES)")</f>
        <v>7</v>
      </c>
      <c r="AC115" s="2">
        <f>SUMIFS(PERSALDATA!$H$2:$H$20871,PERSALDATA!$A$2:$A$20871,WORKING!A115,PERSALDATA!$D$2:$D$20871,WORKING!B115,PERSALDATA!$E$2:$E$20871,WORKING!C115)</f>
        <v>4407370.45</v>
      </c>
    </row>
    <row r="116" spans="1:29" x14ac:dyDescent="0.25">
      <c r="A116" s="2">
        <f>Results!$D$3</f>
        <v>35</v>
      </c>
      <c r="B116" s="2">
        <v>7</v>
      </c>
      <c r="C116" s="2">
        <v>12</v>
      </c>
      <c r="D116" s="62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>0.68294504980507353</v>
      </c>
      <c r="E116" s="62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>5.0131946808617989E-2</v>
      </c>
      <c r="F116" s="62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>1.4744209941958878E-2</v>
      </c>
      <c r="G116" s="69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>0</v>
      </c>
      <c r="H116" s="62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>1.0947834950585829E-2</v>
      </c>
      <c r="I116" s="62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>8.8782592588465076E-2</v>
      </c>
      <c r="J116" s="62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>3.3448328341795432E-2</v>
      </c>
      <c r="K116" s="62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>9.1640451984669795E-5</v>
      </c>
      <c r="L116" s="62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>0</v>
      </c>
      <c r="M116" s="62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>0.1189083971115187</v>
      </c>
      <c r="N116" s="62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>0</v>
      </c>
      <c r="O116" s="62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>0</v>
      </c>
      <c r="P116" s="62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>0</v>
      </c>
      <c r="Q116" s="62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>0</v>
      </c>
      <c r="R116" s="62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>0</v>
      </c>
      <c r="S116" s="62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>0</v>
      </c>
      <c r="T116" s="62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>0</v>
      </c>
      <c r="U116" s="62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>0</v>
      </c>
      <c r="V116" s="62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>0</v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1.4613244719832059E-2</v>
      </c>
      <c r="AB116" s="2">
        <f>SUMIFS(PERSALDATA!$G$2:$G$20871,PERSALDATA!$A$2:$A$20871,WORKING!A116,PERSALDATA!$D$2:$D$20871,WORKING!B116,PERSALDATA!$E$2:$E$20871,WORKING!C116,PERSALDATA!$F$2:$F$20871,"S&amp;W: BASIC SALARY (RES)")</f>
        <v>9</v>
      </c>
      <c r="AC116" s="2">
        <f>SUMIFS(PERSALDATA!$H$2:$H$20871,PERSALDATA!$A$2:$A$20871,WORKING!A116,PERSALDATA!$D$2:$D$20871,WORKING!B116,PERSALDATA!$E$2:$E$20871,WORKING!C116)</f>
        <v>6870764.8899999997</v>
      </c>
    </row>
    <row r="117" spans="1:29" x14ac:dyDescent="0.25">
      <c r="A117" s="2">
        <f>Results!$D$3</f>
        <v>35</v>
      </c>
      <c r="B117" s="2">
        <v>7</v>
      </c>
      <c r="C117" s="2">
        <v>13</v>
      </c>
      <c r="D117" s="62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>0.62363951186983169</v>
      </c>
      <c r="E117" s="62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>3.4783833618470192E-2</v>
      </c>
      <c r="F117" s="62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>1.6892543680375342E-2</v>
      </c>
      <c r="G117" s="69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>0</v>
      </c>
      <c r="H117" s="62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>1.0957468110113871E-2</v>
      </c>
      <c r="I117" s="62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>7.594951217533398E-2</v>
      </c>
      <c r="J117" s="62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>5.7929128500072719E-3</v>
      </c>
      <c r="K117" s="62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>7.3360705572733027E-5</v>
      </c>
      <c r="L117" s="62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>0</v>
      </c>
      <c r="M117" s="62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>0.23125726066267199</v>
      </c>
      <c r="N117" s="62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>0</v>
      </c>
      <c r="O117" s="62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>0</v>
      </c>
      <c r="P117" s="62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>6.5359632762281657E-4</v>
      </c>
      <c r="Q117" s="62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>0</v>
      </c>
      <c r="R117" s="62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>0</v>
      </c>
      <c r="S117" s="62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>0</v>
      </c>
      <c r="T117" s="62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>0</v>
      </c>
      <c r="U117" s="62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>0</v>
      </c>
      <c r="V117" s="62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>0</v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1.4581149412559068E-2</v>
      </c>
      <c r="AB117" s="2">
        <f>SUMIFS(PERSALDATA!$G$2:$G$20871,PERSALDATA!$A$2:$A$20871,WORKING!A117,PERSALDATA!$D$2:$D$20871,WORKING!B117,PERSALDATA!$E$2:$E$20871,WORKING!C117,PERSALDATA!$F$2:$F$20871,"S&amp;W: BASIC SALARY (RES)")</f>
        <v>13</v>
      </c>
      <c r="AC117" s="2">
        <f>SUMIFS(PERSALDATA!$H$2:$H$20871,PERSALDATA!$A$2:$A$20871,WORKING!A117,PERSALDATA!$D$2:$D$20871,WORKING!B117,PERSALDATA!$E$2:$E$20871,WORKING!C117)</f>
        <v>13589427.640000001</v>
      </c>
    </row>
    <row r="118" spans="1:29" x14ac:dyDescent="0.25">
      <c r="A118" s="2">
        <f>Results!$D$3</f>
        <v>35</v>
      </c>
      <c r="B118" s="2">
        <v>7</v>
      </c>
      <c r="C118" s="2">
        <v>14</v>
      </c>
      <c r="D118" s="62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>0.6232450135118679</v>
      </c>
      <c r="E118" s="62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>2.5257246413022134E-2</v>
      </c>
      <c r="F118" s="62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>3.7925131393221796E-2</v>
      </c>
      <c r="G118" s="69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>0</v>
      </c>
      <c r="H118" s="62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>1.2274329248720489E-2</v>
      </c>
      <c r="I118" s="62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>8.1021692744126059E-2</v>
      </c>
      <c r="J118" s="62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>0</v>
      </c>
      <c r="K118" s="62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>6.2497239755493841E-5</v>
      </c>
      <c r="L118" s="62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>0</v>
      </c>
      <c r="M118" s="62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>0.22021408944928605</v>
      </c>
      <c r="N118" s="62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>0</v>
      </c>
      <c r="O118" s="62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>0</v>
      </c>
      <c r="P118" s="62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>0</v>
      </c>
      <c r="Q118" s="62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>0</v>
      </c>
      <c r="R118" s="62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>0</v>
      </c>
      <c r="S118" s="62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>0</v>
      </c>
      <c r="T118" s="62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>0</v>
      </c>
      <c r="U118" s="62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>0</v>
      </c>
      <c r="V118" s="62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>0</v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1.4246070631774532E-2</v>
      </c>
      <c r="AB118" s="2">
        <f>SUMIFS(PERSALDATA!$G$2:$G$20871,PERSALDATA!$A$2:$A$20871,WORKING!A118,PERSALDATA!$D$2:$D$20871,WORKING!B118,PERSALDATA!$E$2:$E$20871,WORKING!C118,PERSALDATA!$F$2:$F$20871,"S&amp;W: BASIC SALARY (RES)")</f>
        <v>4</v>
      </c>
      <c r="AC118" s="2">
        <f>SUMIFS(PERSALDATA!$H$2:$H$20871,PERSALDATA!$A$2:$A$20871,WORKING!A118,PERSALDATA!$D$2:$D$20871,WORKING!B118,PERSALDATA!$E$2:$E$20871,WORKING!C118)</f>
        <v>4477637.75</v>
      </c>
    </row>
    <row r="119" spans="1:29" x14ac:dyDescent="0.25">
      <c r="A119" s="2">
        <f>Results!$D$3</f>
        <v>35</v>
      </c>
      <c r="B119" s="2">
        <v>7</v>
      </c>
      <c r="C119" s="2">
        <v>15</v>
      </c>
      <c r="D119" s="62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>0.58631629771155713</v>
      </c>
      <c r="E119" s="62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>3.3145803883903785E-2</v>
      </c>
      <c r="F119" s="62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>0</v>
      </c>
      <c r="G119" s="69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>0</v>
      </c>
      <c r="H119" s="62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>0</v>
      </c>
      <c r="I119" s="62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>5.1707348228930992E-2</v>
      </c>
      <c r="J119" s="62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>6.7553657877921794E-2</v>
      </c>
      <c r="K119" s="62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>4.8709631092544851E-5</v>
      </c>
      <c r="L119" s="62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>0</v>
      </c>
      <c r="M119" s="62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>0.26122818266659376</v>
      </c>
      <c r="N119" s="62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>0</v>
      </c>
      <c r="O119" s="62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>0</v>
      </c>
      <c r="P119" s="62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>0</v>
      </c>
      <c r="Q119" s="62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>0</v>
      </c>
      <c r="R119" s="62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>0</v>
      </c>
      <c r="S119" s="62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>0</v>
      </c>
      <c r="T119" s="62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>0</v>
      </c>
      <c r="U119" s="62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>0</v>
      </c>
      <c r="V119" s="62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>0</v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1.4999269355533612E-2</v>
      </c>
      <c r="AB119" s="2">
        <f>SUMIFS(PERSALDATA!$G$2:$G$20871,PERSALDATA!$A$2:$A$20871,WORKING!A119,PERSALDATA!$D$2:$D$20871,WORKING!B119,PERSALDATA!$E$2:$E$20871,WORKING!C119,PERSALDATA!$F$2:$F$20871,"S&amp;W: BASIC SALARY (RES)")</f>
        <v>1</v>
      </c>
      <c r="AC119" s="2">
        <f>SUMIFS(PERSALDATA!$H$2:$H$20871,PERSALDATA!$A$2:$A$20871,WORKING!A119,PERSALDATA!$D$2:$D$20871,WORKING!B119,PERSALDATA!$E$2:$E$20871,WORKING!C119)</f>
        <v>2154399.4000000004</v>
      </c>
    </row>
    <row r="120" spans="1:29" x14ac:dyDescent="0.25">
      <c r="A120" s="2">
        <f>Results!$D$3</f>
        <v>35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35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35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35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35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35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35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35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35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35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35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35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35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35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35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35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35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35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35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35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35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35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35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35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35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35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35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35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35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35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35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35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35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35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35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35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35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35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35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35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35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35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35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35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35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35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35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35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35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35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35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35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35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35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35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35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35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35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35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35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35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35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35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35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35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35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35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35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35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35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35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35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35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35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35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35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35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35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35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35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35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35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35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35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35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35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35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35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35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35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35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35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35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35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35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35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35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35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35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35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35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35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35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35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35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35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35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35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35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35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35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35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35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35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35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35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35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35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35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35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35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35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35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35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35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35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35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35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35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35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35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35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35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35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35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35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35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35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35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35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35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35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35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35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35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35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35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35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35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35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35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35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35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35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35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35</v>
      </c>
      <c r="E3" s="74" t="str">
        <f>INDEX(MAPs!$I$7:$J$54,MATCH(Results!$D$3,MAPs!$I$7:$I$54,0),2)</f>
        <v>Transport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211.84439359267733</v>
      </c>
      <c r="N9" s="148">
        <f>IFERROR(SUMIFS('Employee Profile (2)'!C$4:C$50,'Employee Profile (2)'!$B$4:$B$50,Results!$D$3),"")</f>
        <v>0.3009153318077803</v>
      </c>
      <c r="O9" s="150" t="s">
        <v>620</v>
      </c>
      <c r="P9" s="143">
        <f>IFERROR(INDEX('Employee Profile (2)'!$AC$4:$AC$50,MATCH(Results!$D$3,'Employee Profile (2)'!$B$4:$B$50,0))*$Q9,"")</f>
        <v>482.48970251716241</v>
      </c>
      <c r="Q9" s="148">
        <f>IFERROR(SUMIFS('Employee Profile (2)'!J$4:J$50,'Employee Profile (2)'!$B$4:$B$50,Results!$D$3),"")</f>
        <v>0.68535469107551483</v>
      </c>
      <c r="R9" s="150" t="s">
        <v>627</v>
      </c>
      <c r="S9" s="144">
        <f>IFERROR(INDEX('Employee Profile (2)'!$AC$4:$AC$50,MATCH(Results!$D$3,'Employee Profile (2)'!$B$4:$B$50,0))*$T9,"")</f>
        <v>14.498855835240274</v>
      </c>
      <c r="T9" s="147">
        <f>IFERROR(SUMIFS('Employee Profile (2)'!N$4:N$50,'Employee Profile (2)'!$B$4:$B$50,Results!$D$3),"")</f>
        <v>2.0594965675057208E-2</v>
      </c>
      <c r="U9" s="150" t="s">
        <v>632</v>
      </c>
      <c r="V9" s="144">
        <f>IFERROR(INDEX('Employee Profile (2)'!$AC$4:$AC$50,MATCH(Results!$D$3,'Employee Profile (2)'!$B$4:$B$50,0))*$W9,"")</f>
        <v>322.19679633867281</v>
      </c>
      <c r="W9" s="147">
        <f>IFERROR(SUMIFS('Employee Profile (2)'!S$4:S$50,'Employee Profile (2)'!$B$4:$B$50,Results!$D$3),"")</f>
        <v>0.45766590389016021</v>
      </c>
      <c r="X9" s="150" t="s">
        <v>635</v>
      </c>
      <c r="Y9" s="144">
        <f>IFERROR(INDEX('Employee Profile (2)'!$AC$4:$AC$50,MATCH(Results!$D$3,'Employee Profile (2)'!$B$4:$B$50,0))*$Z9,"")</f>
        <v>527.5972540045766</v>
      </c>
      <c r="Z9" s="147">
        <f>IFERROR(SUMIFS('Employee Profile (2)'!V$4:V$50,'Employee Profile (2)'!$B$4:$B$50,Results!$D$3),"")</f>
        <v>0.74942791762013727</v>
      </c>
      <c r="AA9" s="150" t="s">
        <v>675</v>
      </c>
      <c r="AB9" s="144">
        <f>IFERROR(SUMIFS('Employee Profile (2)'!$AD$4:$AD$50,'Employee Profile (2)'!$B$4:$B$50,Results!$D$3),"")</f>
        <v>345</v>
      </c>
      <c r="AC9" s="147">
        <f>IFERROR(SUMIFS('Employee Profile (2)'!$AE$4:$AE$50,'Employee Profile (2)'!$B$4:$B$50,Results!$D$3),"")</f>
        <v>0.49005681818181818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282.72768878718534</v>
      </c>
      <c r="N10" s="148">
        <f>IFERROR(SUMIFS('Employee Profile (2)'!D$4:D$50,'Employee Profile (2)'!$B$4:$B$50,Results!$D$3),"")</f>
        <v>0.40160183066361554</v>
      </c>
      <c r="O10" s="150" t="s">
        <v>621</v>
      </c>
      <c r="P10" s="143">
        <f>IFERROR(INDEX('Employee Profile (2)'!$AC$4:$AC$50,MATCH(Results!$D$3,'Employee Profile (2)'!$B$4:$B$50,0))*$Q10,"")</f>
        <v>149.82151029748283</v>
      </c>
      <c r="Q10" s="148">
        <f>IFERROR(SUMIFS('Employee Profile (2)'!K$4:K$50,'Employee Profile (2)'!$B$4:$B$50,Results!$D$3),"")</f>
        <v>0.21281464530892449</v>
      </c>
      <c r="R10" s="150" t="s">
        <v>628</v>
      </c>
      <c r="S10" s="144">
        <f>IFERROR(INDEX('Employee Profile (2)'!$AC$4:$AC$50,MATCH(Results!$D$3,'Employee Profile (2)'!$B$4:$B$50,0))*$T10,"")</f>
        <v>129.68421052631578</v>
      </c>
      <c r="T10" s="147">
        <f>IFERROR(SUMIFS('Employee Profile (2)'!O$4:O$50,'Employee Profile (2)'!$B$4:$B$50,Results!$D$3),"")</f>
        <v>0.18421052631578946</v>
      </c>
      <c r="U10" s="150" t="s">
        <v>633</v>
      </c>
      <c r="V10" s="144">
        <f>IFERROR(INDEX('Employee Profile (2)'!$AC$4:$AC$50,MATCH(Results!$D$3,'Employee Profile (2)'!$B$4:$B$50,0))*$W10,"")</f>
        <v>252.11899313501146</v>
      </c>
      <c r="W10" s="147">
        <f>IFERROR(SUMIFS('Employee Profile (2)'!T$4:T$50,'Employee Profile (2)'!$B$4:$B$50,Results!$D$3),"")</f>
        <v>0.35812356979405036</v>
      </c>
      <c r="X10" s="150" t="s">
        <v>636</v>
      </c>
      <c r="Y10" s="144">
        <f>IFERROR(INDEX('Employee Profile (2)'!$AC$4:$AC$50,MATCH(Results!$D$3,'Employee Profile (2)'!$B$4:$B$50,0))*$Z10,"")</f>
        <v>8.0549199084668182</v>
      </c>
      <c r="Z10" s="147">
        <f>IFERROR(SUMIFS('Employee Profile (2)'!W$4:W$50,'Employee Profile (2)'!$B$4:$B$50,Results!$D$3),"")</f>
        <v>1.1441647597254004E-2</v>
      </c>
      <c r="AA10" s="150" t="s">
        <v>676</v>
      </c>
      <c r="AB10" s="144">
        <f>IFERROR(INDEX('Employee Profile (2)'!$AC$4:$AC$50,MATCH(Results!$D$3,'Employee Profile (2)'!$B$4:$B$50))-$AB$9,"")</f>
        <v>359</v>
      </c>
      <c r="AC10" s="147">
        <f>IFERROR(100%-$AC$9,"")</f>
        <v>0.50994318181818188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9</v>
      </c>
      <c r="H11" s="158">
        <v>9</v>
      </c>
      <c r="I11" s="158">
        <v>9</v>
      </c>
      <c r="J11" s="158">
        <v>9</v>
      </c>
      <c r="L11" s="150" t="s">
        <v>658</v>
      </c>
      <c r="M11" s="143">
        <f>IFERROR(INDEX('Employee Profile (2)'!$AC$4:$AC$50,MATCH(Results!$D$3,'Employee Profile (2)'!$B$4:$B$50,0))*$N11,"")</f>
        <v>41.88558352402746</v>
      </c>
      <c r="N11" s="148">
        <f>IFERROR(SUMIFS('Employee Profile (2)'!E$4:E$50,'Employee Profile (2)'!$B$4:$B$50,Results!$D$3),"")</f>
        <v>5.9496567505720827E-2</v>
      </c>
      <c r="O11" s="150" t="s">
        <v>622</v>
      </c>
      <c r="P11" s="143">
        <f>IFERROR(INDEX('Employee Profile (2)'!$AC$4:$AC$50,MATCH(Results!$D$3,'Employee Profile (2)'!$B$4:$B$50,0))*$Q11,"")</f>
        <v>51.55148741418764</v>
      </c>
      <c r="Q11" s="148">
        <f>IFERROR(SUMIFS('Employee Profile (2)'!L$4:L$50,'Employee Profile (2)'!$B$4:$B$50,Results!$D$3),"")</f>
        <v>7.3226544622425629E-2</v>
      </c>
      <c r="R11" s="150" t="s">
        <v>629</v>
      </c>
      <c r="S11" s="144">
        <f>IFERROR(INDEX('Employee Profile (2)'!$AC$4:$AC$50,MATCH(Results!$D$3,'Employee Profile (2)'!$B$4:$B$50,0))*$T11,"")</f>
        <v>380.19221967963381</v>
      </c>
      <c r="T11" s="147">
        <f>IFERROR(SUMIFS('Employee Profile (2)'!P$4:P$50,'Employee Profile (2)'!$B$4:$B$50,Results!$D$3),"")</f>
        <v>0.54004576659038894</v>
      </c>
      <c r="U11" s="150" t="s">
        <v>53</v>
      </c>
      <c r="V11" s="144">
        <f>IFERROR(INDEX('Employee Profile (2)'!$AC$4:$AC$50,MATCH(Results!$D$3,'Employee Profile (2)'!$B$4:$B$50,0))*$W11,"")</f>
        <v>129.68421052631578</v>
      </c>
      <c r="W11" s="147">
        <f>IFERROR(SUMIFS('Employee Profile (2)'!U$4:U$50,'Employee Profile (2)'!$B$4:$B$50,Results!$D$3),"")</f>
        <v>0.18421052631578946</v>
      </c>
      <c r="X11" s="150" t="s">
        <v>637</v>
      </c>
      <c r="Y11" s="144">
        <f>IFERROR(INDEX('Employee Profile (2)'!$AC$4:$AC$50,MATCH(Results!$D$3,'Employee Profile (2)'!$B$4:$B$50,0))*$Z11,"")</f>
        <v>10.471395881006865</v>
      </c>
      <c r="Z11" s="147">
        <f>IFERROR(SUMIFS('Employee Profile (2)'!X$4:X$50,'Employee Profile (2)'!$B$4:$B$50,Results!$D$3),"")</f>
        <v>1.4874141876430207E-2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2</v>
      </c>
      <c r="H12" s="158">
        <v>3</v>
      </c>
      <c r="I12" s="158">
        <v>3</v>
      </c>
      <c r="J12" s="158">
        <v>2</v>
      </c>
      <c r="L12" s="150" t="s">
        <v>659</v>
      </c>
      <c r="M12" s="143">
        <f>IFERROR(INDEX('Employee Profile (2)'!$AC$4:$AC$50,MATCH(Results!$D$3,'Employee Profile (2)'!$B$4:$B$50,0))*$N12,"")</f>
        <v>24.970251716247137</v>
      </c>
      <c r="N12" s="148">
        <f>IFERROR(SUMIFS('Employee Profile (2)'!F$4:F$50,'Employee Profile (2)'!$B$4:$B$50,Results!$D$3),"")</f>
        <v>3.5469107551487411E-2</v>
      </c>
      <c r="O12" s="150" t="s">
        <v>623</v>
      </c>
      <c r="P12" s="143">
        <f>IFERROR(INDEX('Employee Profile (2)'!$AC$4:$AC$50,MATCH(Results!$D$3,'Employee Profile (2)'!$B$4:$B$50,0))*$Q12,"")</f>
        <v>20.137299771167051</v>
      </c>
      <c r="Q12" s="148">
        <f>IFERROR(SUMIFS('Employee Profile (2)'!M$4:M$50,'Employee Profile (2)'!$B$4:$B$50,Results!$D$3),"")</f>
        <v>2.8604118993135013E-2</v>
      </c>
      <c r="R12" s="150" t="s">
        <v>630</v>
      </c>
      <c r="S12" s="144">
        <f>IFERROR(INDEX('Employee Profile (2)'!$AC$4:$AC$50,MATCH(Results!$D$3,'Employee Profile (2)'!$B$4:$B$50,0))*$T12,"")</f>
        <v>7.2494279176201371</v>
      </c>
      <c r="T12" s="147">
        <f>IFERROR(SUMIFS('Employee Profile (2)'!Q$4:Q$50,'Employee Profile (2)'!$B$4:$B$50,Results!$D$3),"")</f>
        <v>1.0297482837528604E-2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28.192219679633869</v>
      </c>
      <c r="Z12" s="147">
        <f>IFERROR(SUMIFS('Employee Profile (2)'!Y$4:Y$50,'Employee Profile (2)'!$B$4:$B$50,Results!$D$3),"")</f>
        <v>4.0045766590389019E-2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0</v>
      </c>
      <c r="I13" s="158">
        <v>9</v>
      </c>
      <c r="J13" s="158">
        <v>1</v>
      </c>
      <c r="L13" s="150" t="s">
        <v>660</v>
      </c>
      <c r="M13" s="143">
        <f>IFERROR(INDEX('Employee Profile (2)'!$AC$4:$AC$50,MATCH(Results!$D$3,'Employee Profile (2)'!$B$4:$B$50,0))*$N13,"")</f>
        <v>12.082379862700229</v>
      </c>
      <c r="N13" s="148">
        <f>IFERROR(SUMIFS('Employee Profile (2)'!G$4:G$50,'Employee Profile (2)'!$B$4:$B$50,Results!$D$3),"")</f>
        <v>1.7162471395881007E-2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172.37528604118992</v>
      </c>
      <c r="T13" s="147">
        <f>IFERROR(SUMIFS('Employee Profile (2)'!R$4:R$50,'Employee Profile (2)'!$B$4:$B$50,Results!$D$3),"")</f>
        <v>0.24485125858123569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129.68421052631578</v>
      </c>
      <c r="Z13" s="147">
        <f>IFERROR(SUMIFS('Employee Profile (2)'!Z$4:Z$50,'Employee Profile (2)'!$B$4:$B$50,Results!$D$3),"")</f>
        <v>0.18421052631578946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0.80549199084668188</v>
      </c>
      <c r="N14" s="148">
        <f>IFERROR(SUMIFS('Employee Profile (2)'!H$4:H$50,'Employee Profile (2)'!$B$4:$B$50,Results!$D$3),"")</f>
        <v>1.1441647597254005E-3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11</v>
      </c>
      <c r="H15" s="112">
        <f t="shared" ref="H15:J15" si="0">SUM(H9:H14)</f>
        <v>12</v>
      </c>
      <c r="I15" s="112">
        <f t="shared" si="0"/>
        <v>21</v>
      </c>
      <c r="J15" s="112">
        <f t="shared" si="0"/>
        <v>12</v>
      </c>
      <c r="L15" s="150" t="s">
        <v>53</v>
      </c>
      <c r="M15" s="143">
        <f>IFERROR(INDEX('Employee Profile (2)'!$AC$4:$AC$50,MATCH(Results!$D$3,'Employee Profile (2)'!$B$4:$B$50,0))*$N15,"")</f>
        <v>129.68421052631578</v>
      </c>
      <c r="N15" s="148">
        <f>IFERROR(SUMIFS('Employee Profile (2)'!I$4:I$50,'Employee Profile (2)'!$B$4:$B$50,Results!$D$3),"")</f>
        <v>0.18421052631578946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11</v>
      </c>
      <c r="H16" s="82">
        <f>SUMIFS($W$64:$W$509,$C$64:$C$509,"Total")</f>
        <v>12</v>
      </c>
      <c r="I16" s="82">
        <f>SUMIFS($AE$64:$AE$509,$C$64:$C$509,"Total")</f>
        <v>21</v>
      </c>
      <c r="J16" s="82">
        <f>SUMIFS($AM$64:$AM$509,$C$64:$C$509,"Total")</f>
        <v>12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345</v>
      </c>
      <c r="G29" s="87">
        <f t="shared" ref="G29:G44" si="4">SUMIFS($K$64:$K$509,$A$64:$A$509,B29,$C$64:$C$509,"Total")</f>
        <v>505.37118481159405</v>
      </c>
      <c r="H29" s="83">
        <f t="shared" ref="H29:H44" si="5">SUMIFS($J$64:$J$509,$A$64:$A$509,B29,$C$64:$C$509,"Total")</f>
        <v>174353.05875999996</v>
      </c>
      <c r="I29" s="21">
        <f t="shared" ref="I29:I44" si="6">-SUMIFS($O$64:$O$509,$A$64:$A$509,$B29,$C$64:$C$509,"Total")+SUMIFS($N$64:$N$509,$A$64:$A$509,$B29,$C$64:$C$509,"Total")</f>
        <v>2</v>
      </c>
      <c r="J29" s="88">
        <f t="shared" ref="J29:J44" si="7">SUMIFS($P$64:$P$509,$A$64:$A$509,$B29,$C$64:$C$509,"Total")</f>
        <v>347</v>
      </c>
      <c r="K29" s="88">
        <f t="shared" ref="K29:K44" si="8">SUMIFS($M$64:$M$509,$A$64:$A$509,$B29,$C$64:$C$509,"Total")</f>
        <v>540.25207598508575</v>
      </c>
      <c r="L29" s="88">
        <f t="shared" ref="L29:L44" si="9">SUMIFS($R$64:$R$509,$A$64:$A$509,$B29,$C$64:$C$509,"Total")+SUMIFS($Q$64:$Q$509,$A$64:$A$509,$B29,$C$64:$C$509,"Total")</f>
        <v>3952.8710266848607</v>
      </c>
      <c r="M29" s="88">
        <f t="shared" ref="M29:M44" si="10">SUMIFS($S$64:$S$509,$A$64:$A$509,$B29,$C$64:$C$509,"Total")</f>
        <v>187467.47036682474</v>
      </c>
      <c r="N29" s="88">
        <f t="shared" ref="N29:N44" si="11">SUMIFS($S$64:$S$509,$A$64:$A$509,$B29,$C$64:$C$509,"Compensation Budget")</f>
        <v>198916</v>
      </c>
      <c r="O29" s="89">
        <f t="shared" ref="O29:O44" si="12">SUMIFS($S$64:$S$509,$A$64:$A$509,$B29,$C$64:$C$509,"Under/(Over)")</f>
        <v>11448.529633175262</v>
      </c>
      <c r="P29" s="21">
        <f t="shared" ref="P29:P44" si="13">-SUMIFS($W$64:$W$509,$A$64:$A$509,$B29,$C$64:$C$509,"Total")+SUMIFS($V$64:$V$509,$A$64:$A$509,$B29,$C$64:$C$509,"Total")</f>
        <v>0</v>
      </c>
      <c r="Q29" s="88">
        <f t="shared" ref="Q29:Q44" si="14">SUMIFS($X$64:$X$509,$A$64:$A$509,$B29,$C$64:$C$509,"Total")</f>
        <v>347</v>
      </c>
      <c r="R29" s="88">
        <f t="shared" ref="R29:R44" si="15">SUMIFS($U$64:$U$509,$A$64:$A$509,$B29,$C$64:$C$509,"Total")</f>
        <v>587.05656994143226</v>
      </c>
      <c r="S29" s="88">
        <f t="shared" ref="S29:S44" si="16">SUMIFS($Z$64:$Z$509,$A$64:$A$509,$B29,$C$64:$C$509,"Total")+SUMIFS($Y$64:$Y$509,$A$64:$A$509,$B29,$C$64:$C$509,"Total")</f>
        <v>853.39859168007661</v>
      </c>
      <c r="T29" s="88">
        <f t="shared" ref="T29:T44" si="17">SUMIFS($AA$64:$AA$509,$A$64:$A$509,$B29,$C$64:$C$509,"Total")</f>
        <v>203708.62976967698</v>
      </c>
      <c r="U29" s="88">
        <f t="shared" ref="U29:U44" si="18">SUMIFS($AA$64:$AA$509,$A$64:$A$509,$B29,$C$64:$C$509,"Compensation Budget")</f>
        <v>195706</v>
      </c>
      <c r="V29" s="89">
        <f t="shared" ref="V29:V44" si="19">SUMIFS($AA$64:$AA$509,$A$64:$A$509,$B29,$C$64:$C$509,"Under/(Over)")</f>
        <v>-8002.6297696769761</v>
      </c>
      <c r="W29" s="21">
        <f t="shared" ref="W29:W44" si="20">-SUMIFS($AE$64:$AE$509,$A$64:$A$509,$B29,$C$64:$C$509,"Total")+SUMIFS($AD$64:$AD$509,$A$64:$A$509,$B29,$C$64:$C$509,"Total")</f>
        <v>-8</v>
      </c>
      <c r="X29" s="88">
        <f t="shared" ref="X29:X44" si="21">SUMIFS($AF$64:$AF$509,$A$64:$A$509,$B29,$C$64:$C$509,"Total")</f>
        <v>339</v>
      </c>
      <c r="Y29" s="88">
        <f t="shared" ref="Y29:Y44" si="22">SUMIFS($AC$64:$AC$509,$A$64:$A$509,$B29,$C$64:$C$509,"Total")</f>
        <v>617.83285937379912</v>
      </c>
      <c r="Z29" s="88">
        <f t="shared" ref="Z29:Z44" si="23">SUMIFS($AH$64:$AH$509,$A$64:$A$509,$B29,$C$64:$C$509,"Total")+SUMIFS($AG$64:$AG$509,$A$64:$A$509,$B29,$C$64:$C$509,"Total")</f>
        <v>-10754.431763734228</v>
      </c>
      <c r="AA29" s="88">
        <f t="shared" ref="AA29:AA44" si="24">SUMIFS($AI$64:$AI$509,$A$64:$A$509,$B29,$C$64:$C$509,"Total")</f>
        <v>209445.3393277179</v>
      </c>
      <c r="AB29" s="88">
        <f t="shared" ref="AB29:AB44" si="25">SUMIFS($AI$64:$AI$509,$A$64:$A$509,$B29,$C$64:$C$509,"Compensation Budget")</f>
        <v>204814</v>
      </c>
      <c r="AC29" s="89">
        <f t="shared" ref="AC29:AC44" si="26">SUMIFS($AI$64:$AI$509,$A$64:$A$509,$B29,$C$64:$C$509,"Under/(Over)")</f>
        <v>-4631.3393277178984</v>
      </c>
      <c r="AD29" s="21">
        <f t="shared" ref="AD29:AD44" si="27">-SUMIFS($AM$64:$AM$509,$A$64:$A$509,$B29,$C$64:$C$509,"Total")+SUMIFS($AL$64:$AL$509,$A$64:$A$509,$B29,$C$64:$C$509,"Total")</f>
        <v>-1</v>
      </c>
      <c r="AE29" s="88">
        <f t="shared" ref="AE29:AE44" si="28">SUMIFS($AN$64:$AN$509,$A$64:$A$509,$B29,$C$64:$C$509,"Total")</f>
        <v>338</v>
      </c>
      <c r="AF29" s="88">
        <f t="shared" ref="AF29:AF44" si="29">SUMIFS($AK$64:$AK$509,$A$64:$A$509,$B29,$C$64:$C$509,"Total")</f>
        <v>660.2136767817434</v>
      </c>
      <c r="AG29" s="88">
        <f t="shared" ref="AG29:AG44" si="30">SUMIFS($AP$64:$AP$509,$A$64:$A$509,$B29,$C$64:$C$509,"Total")+SUMIFS($AO$64:$AO$509,$A$64:$A$509,$B29,$C$64:$C$509,"Total")</f>
        <v>-2888.929448493679</v>
      </c>
      <c r="AH29" s="88">
        <f t="shared" ref="AH29:AH44" si="31">SUMIFS($AQ$64:$AQ$509,$A$64:$A$509,$B29,$C$64:$C$509,"Total")</f>
        <v>223152.22275222925</v>
      </c>
      <c r="AI29" s="88">
        <f t="shared" ref="AI29:AI44" si="32">SUMIFS($AQ$64:$AQ$509,$A$64:$A$509,$B29,$C$64:$C$509,"Compensation Budget")</f>
        <v>220379.864</v>
      </c>
      <c r="AJ29" s="89">
        <f t="shared" ref="AJ29:AJ44" si="33">SUMIFS($AQ$64:$AQ$509,$A$64:$A$509,$B29,$C$64:$C$509,"Under/(Over)")</f>
        <v>-2772.358752229251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Integrated Transport Planning</v>
      </c>
      <c r="D30" s="222">
        <f t="shared" si="2"/>
        <v>0</v>
      </c>
      <c r="E30" s="223">
        <f t="shared" si="2"/>
        <v>0</v>
      </c>
      <c r="F30" s="80">
        <f t="shared" si="3"/>
        <v>75</v>
      </c>
      <c r="G30" s="155">
        <f t="shared" si="4"/>
        <v>574.04530266666666</v>
      </c>
      <c r="H30" s="155">
        <f t="shared" si="5"/>
        <v>43053.397700000001</v>
      </c>
      <c r="I30" s="23">
        <f t="shared" si="6"/>
        <v>0</v>
      </c>
      <c r="J30" s="22">
        <f t="shared" si="7"/>
        <v>75</v>
      </c>
      <c r="K30" s="22">
        <f t="shared" si="8"/>
        <v>618.9741221257915</v>
      </c>
      <c r="L30" s="22">
        <f t="shared" si="9"/>
        <v>371.40672614042251</v>
      </c>
      <c r="M30" s="22">
        <f t="shared" si="10"/>
        <v>46423.059159434364</v>
      </c>
      <c r="N30" s="22">
        <f t="shared" si="11"/>
        <v>44261</v>
      </c>
      <c r="O30" s="91">
        <f t="shared" si="12"/>
        <v>-2162.0591594343641</v>
      </c>
      <c r="P30" s="23">
        <f t="shared" si="13"/>
        <v>0</v>
      </c>
      <c r="Q30" s="22">
        <f t="shared" si="14"/>
        <v>75</v>
      </c>
      <c r="R30" s="22">
        <f t="shared" si="15"/>
        <v>668.77129692582901</v>
      </c>
      <c r="S30" s="22">
        <f t="shared" si="16"/>
        <v>0</v>
      </c>
      <c r="T30" s="22">
        <f t="shared" si="17"/>
        <v>50157.847269437174</v>
      </c>
      <c r="U30" s="22">
        <f t="shared" si="18"/>
        <v>44919</v>
      </c>
      <c r="V30" s="91">
        <f t="shared" si="19"/>
        <v>-5238.847269437174</v>
      </c>
      <c r="W30" s="23">
        <f t="shared" si="20"/>
        <v>0</v>
      </c>
      <c r="X30" s="22">
        <f t="shared" si="21"/>
        <v>75</v>
      </c>
      <c r="Y30" s="22">
        <f t="shared" si="22"/>
        <v>717.92291791863579</v>
      </c>
      <c r="Z30" s="22">
        <f t="shared" si="23"/>
        <v>-299.1881750210307</v>
      </c>
      <c r="AA30" s="22">
        <f t="shared" si="24"/>
        <v>53844.218843897681</v>
      </c>
      <c r="AB30" s="22">
        <f t="shared" si="25"/>
        <v>47532</v>
      </c>
      <c r="AC30" s="91">
        <f t="shared" si="26"/>
        <v>-6312.2188438976809</v>
      </c>
      <c r="AD30" s="23">
        <f t="shared" si="27"/>
        <v>0</v>
      </c>
      <c r="AE30" s="22">
        <f t="shared" si="28"/>
        <v>75</v>
      </c>
      <c r="AF30" s="22">
        <f t="shared" si="29"/>
        <v>769.17773663226239</v>
      </c>
      <c r="AG30" s="22">
        <f t="shared" si="30"/>
        <v>-324.38230319170987</v>
      </c>
      <c r="AH30" s="22">
        <f t="shared" si="31"/>
        <v>57688.330247419683</v>
      </c>
      <c r="AI30" s="22">
        <f t="shared" si="32"/>
        <v>51144.432000000001</v>
      </c>
      <c r="AJ30" s="91">
        <f t="shared" si="33"/>
        <v>-6543.8982474196819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Rail Transport</v>
      </c>
      <c r="D31" s="222">
        <f t="shared" si="2"/>
        <v>0</v>
      </c>
      <c r="E31" s="223">
        <f t="shared" si="2"/>
        <v>0</v>
      </c>
      <c r="F31" s="80">
        <f t="shared" si="3"/>
        <v>36</v>
      </c>
      <c r="G31" s="155">
        <f t="shared" si="4"/>
        <v>553.69823888888891</v>
      </c>
      <c r="H31" s="155">
        <f t="shared" si="5"/>
        <v>19933.136600000002</v>
      </c>
      <c r="I31" s="23">
        <f t="shared" si="6"/>
        <v>1</v>
      </c>
      <c r="J31" s="22">
        <f t="shared" si="7"/>
        <v>37</v>
      </c>
      <c r="K31" s="22">
        <f t="shared" si="8"/>
        <v>576.76319796158771</v>
      </c>
      <c r="L31" s="22">
        <f t="shared" si="9"/>
        <v>0</v>
      </c>
      <c r="M31" s="22">
        <f t="shared" si="10"/>
        <v>21340.238324578746</v>
      </c>
      <c r="N31" s="22">
        <f t="shared" si="11"/>
        <v>23320</v>
      </c>
      <c r="O31" s="91">
        <f t="shared" si="12"/>
        <v>1979.761675421254</v>
      </c>
      <c r="P31" s="23">
        <f t="shared" si="13"/>
        <v>1</v>
      </c>
      <c r="Q31" s="22">
        <f t="shared" si="14"/>
        <v>38</v>
      </c>
      <c r="R31" s="22">
        <f t="shared" si="15"/>
        <v>634.58596632189676</v>
      </c>
      <c r="S31" s="22">
        <f t="shared" si="16"/>
        <v>1036.5284764379378</v>
      </c>
      <c r="T31" s="22">
        <f t="shared" si="17"/>
        <v>24114.266720232077</v>
      </c>
      <c r="U31" s="22">
        <f t="shared" si="18"/>
        <v>23515</v>
      </c>
      <c r="V31" s="91">
        <f t="shared" si="19"/>
        <v>-599.2667202320772</v>
      </c>
      <c r="W31" s="23">
        <f t="shared" si="20"/>
        <v>0</v>
      </c>
      <c r="X31" s="22">
        <f t="shared" si="21"/>
        <v>38</v>
      </c>
      <c r="Y31" s="22">
        <f t="shared" si="22"/>
        <v>685.46235343185174</v>
      </c>
      <c r="Z31" s="22">
        <f t="shared" si="23"/>
        <v>0</v>
      </c>
      <c r="AA31" s="22">
        <f t="shared" si="24"/>
        <v>26047.569430410367</v>
      </c>
      <c r="AB31" s="22">
        <f t="shared" si="25"/>
        <v>24084</v>
      </c>
      <c r="AC31" s="91">
        <f t="shared" si="26"/>
        <v>-1963.5694304103672</v>
      </c>
      <c r="AD31" s="23">
        <f t="shared" si="27"/>
        <v>0</v>
      </c>
      <c r="AE31" s="22">
        <f t="shared" si="28"/>
        <v>38</v>
      </c>
      <c r="AF31" s="22">
        <f t="shared" si="29"/>
        <v>739.0420755047852</v>
      </c>
      <c r="AG31" s="22">
        <f t="shared" si="30"/>
        <v>0</v>
      </c>
      <c r="AH31" s="22">
        <f t="shared" si="31"/>
        <v>28083.598869181838</v>
      </c>
      <c r="AI31" s="22">
        <f t="shared" si="32"/>
        <v>25914.384000000002</v>
      </c>
      <c r="AJ31" s="91">
        <f t="shared" si="33"/>
        <v>-2169.2148691818365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Road Transport</v>
      </c>
      <c r="D32" s="222">
        <f t="shared" si="2"/>
        <v>0</v>
      </c>
      <c r="E32" s="223">
        <f t="shared" si="2"/>
        <v>0</v>
      </c>
      <c r="F32" s="80">
        <f t="shared" si="3"/>
        <v>90</v>
      </c>
      <c r="G32" s="155">
        <f t="shared" si="4"/>
        <v>503.81075266666664</v>
      </c>
      <c r="H32" s="155">
        <f t="shared" si="5"/>
        <v>45342.96774</v>
      </c>
      <c r="I32" s="23">
        <f t="shared" si="6"/>
        <v>-2</v>
      </c>
      <c r="J32" s="22">
        <f t="shared" si="7"/>
        <v>88</v>
      </c>
      <c r="K32" s="22">
        <f t="shared" si="8"/>
        <v>554.76767852696912</v>
      </c>
      <c r="L32" s="22">
        <f t="shared" si="9"/>
        <v>-165.98742117226402</v>
      </c>
      <c r="M32" s="22">
        <f t="shared" si="10"/>
        <v>48819.555710373286</v>
      </c>
      <c r="N32" s="22">
        <f t="shared" si="11"/>
        <v>56383</v>
      </c>
      <c r="O32" s="91">
        <f t="shared" si="12"/>
        <v>7563.4442896267137</v>
      </c>
      <c r="P32" s="23">
        <f t="shared" si="13"/>
        <v>-3</v>
      </c>
      <c r="Q32" s="22">
        <f t="shared" si="14"/>
        <v>85</v>
      </c>
      <c r="R32" s="22">
        <f t="shared" si="15"/>
        <v>603.05143572389375</v>
      </c>
      <c r="S32" s="22">
        <f t="shared" si="16"/>
        <v>-1614.9999650369587</v>
      </c>
      <c r="T32" s="22">
        <f t="shared" si="17"/>
        <v>51259.372036530971</v>
      </c>
      <c r="U32" s="22">
        <f t="shared" si="18"/>
        <v>56864</v>
      </c>
      <c r="V32" s="91">
        <f t="shared" si="19"/>
        <v>5604.6279634690291</v>
      </c>
      <c r="W32" s="23">
        <f t="shared" si="20"/>
        <v>-4</v>
      </c>
      <c r="X32" s="22">
        <f t="shared" si="21"/>
        <v>81</v>
      </c>
      <c r="Y32" s="22">
        <f t="shared" si="22"/>
        <v>654.4402551144924</v>
      </c>
      <c r="Z32" s="22">
        <f t="shared" si="23"/>
        <v>-2452.2138182467697</v>
      </c>
      <c r="AA32" s="22">
        <f t="shared" si="24"/>
        <v>53009.660664273884</v>
      </c>
      <c r="AB32" s="22">
        <f t="shared" si="25"/>
        <v>60162</v>
      </c>
      <c r="AC32" s="91">
        <f t="shared" si="26"/>
        <v>7152.3393357261157</v>
      </c>
      <c r="AD32" s="23">
        <f t="shared" si="27"/>
        <v>-3</v>
      </c>
      <c r="AE32" s="22">
        <f t="shared" si="28"/>
        <v>78</v>
      </c>
      <c r="AF32" s="22">
        <f t="shared" si="29"/>
        <v>709.57566600589587</v>
      </c>
      <c r="AG32" s="22">
        <f t="shared" si="30"/>
        <v>-1895.8395436185672</v>
      </c>
      <c r="AH32" s="22">
        <f t="shared" si="31"/>
        <v>55346.901948459876</v>
      </c>
      <c r="AI32" s="22">
        <f t="shared" si="32"/>
        <v>64734.312000000005</v>
      </c>
      <c r="AJ32" s="91">
        <f t="shared" si="33"/>
        <v>9387.4100515401296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Civil Aviation</v>
      </c>
      <c r="D33" s="222">
        <f t="shared" si="2"/>
        <v>0</v>
      </c>
      <c r="E33" s="223">
        <f t="shared" si="2"/>
        <v>0</v>
      </c>
      <c r="F33" s="80">
        <f t="shared" si="3"/>
        <v>57</v>
      </c>
      <c r="G33" s="155">
        <f t="shared" si="4"/>
        <v>626.50877192982455</v>
      </c>
      <c r="H33" s="155">
        <f t="shared" si="5"/>
        <v>35711</v>
      </c>
      <c r="I33" s="23">
        <f t="shared" si="6"/>
        <v>0</v>
      </c>
      <c r="J33" s="22">
        <f t="shared" si="7"/>
        <v>57</v>
      </c>
      <c r="K33" s="22">
        <f t="shared" si="8"/>
        <v>638.64986123123094</v>
      </c>
      <c r="L33" s="22">
        <f t="shared" si="9"/>
        <v>-1887.519625924411</v>
      </c>
      <c r="M33" s="22">
        <f t="shared" si="10"/>
        <v>36403.042090180163</v>
      </c>
      <c r="N33" s="22">
        <f t="shared" si="11"/>
        <v>39369</v>
      </c>
      <c r="O33" s="91">
        <f t="shared" si="12"/>
        <v>2965.9579098198374</v>
      </c>
      <c r="P33" s="23">
        <f t="shared" si="13"/>
        <v>-1</v>
      </c>
      <c r="Q33" s="22">
        <f t="shared" si="14"/>
        <v>56</v>
      </c>
      <c r="R33" s="22">
        <f t="shared" si="15"/>
        <v>681.30281993671247</v>
      </c>
      <c r="S33" s="22">
        <f t="shared" si="16"/>
        <v>-1233.4308698655582</v>
      </c>
      <c r="T33" s="22">
        <f t="shared" si="17"/>
        <v>38152.957916455896</v>
      </c>
      <c r="U33" s="22">
        <f t="shared" si="18"/>
        <v>39365</v>
      </c>
      <c r="V33" s="91">
        <f t="shared" si="19"/>
        <v>1212.0420835441037</v>
      </c>
      <c r="W33" s="23">
        <f t="shared" si="20"/>
        <v>-2</v>
      </c>
      <c r="X33" s="22">
        <f t="shared" si="21"/>
        <v>54</v>
      </c>
      <c r="Y33" s="22">
        <f t="shared" si="22"/>
        <v>722.48160242227198</v>
      </c>
      <c r="Z33" s="22">
        <f t="shared" si="23"/>
        <v>-2223.2528249219354</v>
      </c>
      <c r="AA33" s="22">
        <f t="shared" si="24"/>
        <v>39014.00653080269</v>
      </c>
      <c r="AB33" s="22">
        <f t="shared" si="25"/>
        <v>41648</v>
      </c>
      <c r="AC33" s="91">
        <f t="shared" si="26"/>
        <v>2633.9934691973103</v>
      </c>
      <c r="AD33" s="23">
        <f t="shared" si="27"/>
        <v>-2</v>
      </c>
      <c r="AE33" s="22">
        <f t="shared" si="28"/>
        <v>52</v>
      </c>
      <c r="AF33" s="22">
        <f t="shared" si="29"/>
        <v>762.95353186675493</v>
      </c>
      <c r="AG33" s="22">
        <f t="shared" si="30"/>
        <v>-2407.2501320259871</v>
      </c>
      <c r="AH33" s="22">
        <f t="shared" si="31"/>
        <v>39673.583657071256</v>
      </c>
      <c r="AI33" s="22">
        <f t="shared" si="32"/>
        <v>44813.248</v>
      </c>
      <c r="AJ33" s="91">
        <f t="shared" si="33"/>
        <v>5139.6643429287433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>Maritime Transport</v>
      </c>
      <c r="D34" s="222">
        <f t="shared" si="2"/>
        <v>0</v>
      </c>
      <c r="E34" s="223">
        <f t="shared" si="2"/>
        <v>0</v>
      </c>
      <c r="F34" s="80">
        <f t="shared" si="3"/>
        <v>34</v>
      </c>
      <c r="G34" s="155">
        <f t="shared" si="4"/>
        <v>591.82352941176475</v>
      </c>
      <c r="H34" s="155">
        <f t="shared" si="5"/>
        <v>20122</v>
      </c>
      <c r="I34" s="23">
        <f t="shared" si="6"/>
        <v>2</v>
      </c>
      <c r="J34" s="22">
        <f t="shared" si="7"/>
        <v>36</v>
      </c>
      <c r="K34" s="22">
        <f t="shared" si="8"/>
        <v>656.72599603690992</v>
      </c>
      <c r="L34" s="22">
        <f t="shared" si="9"/>
        <v>2248.7516470034052</v>
      </c>
      <c r="M34" s="22">
        <f t="shared" si="10"/>
        <v>23642.135857328758</v>
      </c>
      <c r="N34" s="22">
        <f t="shared" si="11"/>
        <v>24680</v>
      </c>
      <c r="O34" s="91">
        <f t="shared" si="12"/>
        <v>1037.864142671242</v>
      </c>
      <c r="P34" s="23">
        <f t="shared" si="13"/>
        <v>0</v>
      </c>
      <c r="Q34" s="22">
        <f t="shared" si="14"/>
        <v>36</v>
      </c>
      <c r="R34" s="22">
        <f t="shared" si="15"/>
        <v>726.76398260195288</v>
      </c>
      <c r="S34" s="22">
        <f t="shared" si="16"/>
        <v>600.7163922739885</v>
      </c>
      <c r="T34" s="22">
        <f t="shared" si="17"/>
        <v>26163.503373670304</v>
      </c>
      <c r="U34" s="22">
        <f t="shared" si="18"/>
        <v>27384</v>
      </c>
      <c r="V34" s="91">
        <f t="shared" si="19"/>
        <v>1220.4966263296956</v>
      </c>
      <c r="W34" s="23">
        <f t="shared" si="20"/>
        <v>0</v>
      </c>
      <c r="X34" s="22">
        <f t="shared" si="21"/>
        <v>36</v>
      </c>
      <c r="Y34" s="22">
        <f t="shared" si="22"/>
        <v>784.98417685418076</v>
      </c>
      <c r="Z34" s="22">
        <f t="shared" si="23"/>
        <v>0</v>
      </c>
      <c r="AA34" s="22">
        <f t="shared" si="24"/>
        <v>28259.430366750508</v>
      </c>
      <c r="AB34" s="22">
        <f t="shared" si="25"/>
        <v>25898</v>
      </c>
      <c r="AC34" s="91">
        <f t="shared" si="26"/>
        <v>-2361.4303667505083</v>
      </c>
      <c r="AD34" s="23">
        <f t="shared" si="27"/>
        <v>0</v>
      </c>
      <c r="AE34" s="22">
        <f t="shared" si="28"/>
        <v>36</v>
      </c>
      <c r="AF34" s="22">
        <f t="shared" si="29"/>
        <v>865.51280673454653</v>
      </c>
      <c r="AG34" s="22">
        <f t="shared" si="30"/>
        <v>691.85260440031584</v>
      </c>
      <c r="AH34" s="22">
        <f t="shared" si="31"/>
        <v>31158.461042443676</v>
      </c>
      <c r="AI34" s="22">
        <f t="shared" si="32"/>
        <v>27866.248000000003</v>
      </c>
      <c r="AJ34" s="91">
        <f t="shared" si="33"/>
        <v>-3292.2130424436727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>Public Transport</v>
      </c>
      <c r="D35" s="222">
        <f t="shared" si="2"/>
        <v>0</v>
      </c>
      <c r="E35" s="223">
        <f t="shared" si="2"/>
        <v>0</v>
      </c>
      <c r="F35" s="80">
        <f t="shared" si="3"/>
        <v>67</v>
      </c>
      <c r="G35" s="155">
        <f t="shared" si="4"/>
        <v>661.94029850746267</v>
      </c>
      <c r="H35" s="155">
        <f t="shared" si="5"/>
        <v>44350</v>
      </c>
      <c r="I35" s="23">
        <f t="shared" si="6"/>
        <v>18</v>
      </c>
      <c r="J35" s="22">
        <f t="shared" si="7"/>
        <v>85</v>
      </c>
      <c r="K35" s="22">
        <f t="shared" si="8"/>
        <v>629.94228186823921</v>
      </c>
      <c r="L35" s="22">
        <f t="shared" si="9"/>
        <v>7442.0244904280225</v>
      </c>
      <c r="M35" s="22">
        <f t="shared" si="10"/>
        <v>53545.093958800331</v>
      </c>
      <c r="N35" s="22">
        <f t="shared" si="11"/>
        <v>50210</v>
      </c>
      <c r="O35" s="91">
        <f t="shared" si="12"/>
        <v>-3335.0939588003312</v>
      </c>
      <c r="P35" s="23">
        <f t="shared" si="13"/>
        <v>1</v>
      </c>
      <c r="Q35" s="22">
        <f t="shared" si="14"/>
        <v>86</v>
      </c>
      <c r="R35" s="22">
        <f t="shared" si="15"/>
        <v>686.9989934193859</v>
      </c>
      <c r="S35" s="22">
        <f t="shared" si="16"/>
        <v>1191.0453851906204</v>
      </c>
      <c r="T35" s="22">
        <f t="shared" si="17"/>
        <v>59081.913434067188</v>
      </c>
      <c r="U35" s="22">
        <f t="shared" si="18"/>
        <v>51268</v>
      </c>
      <c r="V35" s="91">
        <f t="shared" si="19"/>
        <v>-7813.9134340671881</v>
      </c>
      <c r="W35" s="23">
        <f t="shared" si="20"/>
        <v>1</v>
      </c>
      <c r="X35" s="22">
        <f t="shared" si="21"/>
        <v>87</v>
      </c>
      <c r="Y35" s="22">
        <f t="shared" si="22"/>
        <v>742.87375301879422</v>
      </c>
      <c r="Z35" s="22">
        <f t="shared" si="23"/>
        <v>818.39137373677727</v>
      </c>
      <c r="AA35" s="22">
        <f t="shared" si="24"/>
        <v>64630.016512635098</v>
      </c>
      <c r="AB35" s="22">
        <f t="shared" si="25"/>
        <v>53699</v>
      </c>
      <c r="AC35" s="91">
        <f t="shared" si="26"/>
        <v>-10931.016512635098</v>
      </c>
      <c r="AD35" s="23">
        <f t="shared" si="27"/>
        <v>1</v>
      </c>
      <c r="AE35" s="22">
        <f t="shared" si="28"/>
        <v>88</v>
      </c>
      <c r="AF35" s="22">
        <f t="shared" si="29"/>
        <v>801.86476826705768</v>
      </c>
      <c r="AG35" s="22">
        <f t="shared" si="30"/>
        <v>886.07673941864527</v>
      </c>
      <c r="AH35" s="22">
        <f t="shared" si="31"/>
        <v>70564.099607501077</v>
      </c>
      <c r="AI35" s="22">
        <f t="shared" si="32"/>
        <v>57780.124000000003</v>
      </c>
      <c r="AJ35" s="91">
        <f t="shared" si="33"/>
        <v>-12783.975607501074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704</v>
      </c>
      <c r="G45" s="92">
        <f>IFERROR(H45/F45,0)</f>
        <v>543.84312613636359</v>
      </c>
      <c r="H45" s="92">
        <f>SUM(H29:H38)</f>
        <v>382865.56079999998</v>
      </c>
      <c r="I45" s="25">
        <f>SUM(I29:I38)</f>
        <v>21</v>
      </c>
      <c r="J45" s="92">
        <f>SUM(J29:J38)</f>
        <v>725</v>
      </c>
      <c r="K45" s="92">
        <f>IFERROR(M45/J45,0)</f>
        <v>576.05599374830399</v>
      </c>
      <c r="L45" s="92">
        <f t="shared" ref="L45:Q45" si="34">SUM(L29:L38)</f>
        <v>11961.546843160035</v>
      </c>
      <c r="M45" s="92">
        <f t="shared" si="34"/>
        <v>417640.59546752035</v>
      </c>
      <c r="N45" s="92">
        <f>INDEX('ENE17'!$C$2:$C$48,MATCH(Results!$D$3,'ENE17'!$A$2:$A$48,0))</f>
        <v>432139</v>
      </c>
      <c r="O45" s="129">
        <f>N45-M45</f>
        <v>14498.404532479646</v>
      </c>
      <c r="P45" s="25">
        <f t="shared" si="34"/>
        <v>-2</v>
      </c>
      <c r="Q45" s="24">
        <f t="shared" si="34"/>
        <v>723</v>
      </c>
      <c r="R45" s="92">
        <f>IFERROR(T45/Q45,0)</f>
        <v>626.05600348557471</v>
      </c>
      <c r="S45" s="24">
        <f>SUM(S29:S38)</f>
        <v>833.25801068010651</v>
      </c>
      <c r="T45" s="24">
        <f>SUM(T29:T38)</f>
        <v>452638.49052007054</v>
      </c>
      <c r="U45" s="207">
        <f>INDEX('ENE17'!$D$2:$D$48,MATCH(Results!$D$3,'ENE17'!$A$2:$A$48,0))</f>
        <v>434192</v>
      </c>
      <c r="V45" s="24">
        <f>U45-T45</f>
        <v>-18446.49052007054</v>
      </c>
      <c r="W45" s="25">
        <f t="shared" ref="W45:X45" si="35">SUM(W29:W38)</f>
        <v>-13</v>
      </c>
      <c r="X45" s="24">
        <f t="shared" si="35"/>
        <v>710</v>
      </c>
      <c r="Y45" s="92">
        <f>IFERROR(AA45/X45,0)</f>
        <v>667.95808686829321</v>
      </c>
      <c r="Z45" s="24">
        <f t="shared" ref="Z45:AA45" si="36">SUM(Z29:Z38)</f>
        <v>-14910.695208187188</v>
      </c>
      <c r="AA45" s="24">
        <f t="shared" si="36"/>
        <v>474250.24167648819</v>
      </c>
      <c r="AB45" s="207">
        <f>INDEX('ENE17'!$E$2:$E$48,MATCH(Results!$D$3,'ENE17'!$A$2:$A$48,0))</f>
        <v>452706</v>
      </c>
      <c r="AC45" s="24">
        <f>AB45-AA45</f>
        <v>-21544.241676488193</v>
      </c>
      <c r="AD45" s="25">
        <f t="shared" ref="AD45:AE45" si="37">SUM(AD29:AD38)</f>
        <v>-5</v>
      </c>
      <c r="AE45" s="24">
        <f t="shared" si="37"/>
        <v>705</v>
      </c>
      <c r="AF45" s="92">
        <f>IFERROR(AH45/AE45,0)</f>
        <v>717.25843705575414</v>
      </c>
      <c r="AG45" s="24">
        <f t="shared" ref="AG45:AH45" si="38">SUM(AG29:AG38)</f>
        <v>-5938.4720835109829</v>
      </c>
      <c r="AH45" s="24">
        <f t="shared" si="38"/>
        <v>505667.19812430668</v>
      </c>
      <c r="AI45" s="207">
        <f>INDEX('ENE17'!$F$2:$F$48,MATCH(Results!$D$3,'ENE17'!$A$2:$A$48,0))</f>
        <v>487218</v>
      </c>
      <c r="AJ45" s="24">
        <f>AI45-AH45</f>
        <v>-18449.198124306684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151</v>
      </c>
      <c r="G51" s="193">
        <f>IFERROR(H51/F51,"")</f>
        <v>260.21643231788084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39292.681280000004</v>
      </c>
      <c r="I51" s="97">
        <f>SUMIFS($N$64:$N$509,$B$64:$B$509,$B51)-SUMIFS($O$64:$O$509,$B$64:$B$509,$B51)</f>
        <v>1</v>
      </c>
      <c r="J51" s="80">
        <f>SUMIFS($P$64:$P$509,$B$64:$B$509,$B51)</f>
        <v>152</v>
      </c>
      <c r="K51" s="80">
        <f>IFERROR(M51/J51,0)</f>
        <v>241.86987268931534</v>
      </c>
      <c r="L51" s="80">
        <f>SUMIFS($R$64:$R$509,$B$64:$B$509,$B51)+SUMIFS($Q$64:$Q$509,$B$64:$B$509,$B51)</f>
        <v>-13.054598311131343</v>
      </c>
      <c r="M51" s="98">
        <f>SUMIFS($S$64:$S$509,$B$64:$B$509,$B51)</f>
        <v>36764.220648775932</v>
      </c>
      <c r="N51" s="80">
        <f>SUMIFS($V$64:$V$509,$B$64:$B$509,$B51)-SUMIFS($W$64:$W$509,$B$64:$B$509,$B51)</f>
        <v>-1</v>
      </c>
      <c r="O51" s="80">
        <f>SUMIFS($X$64:$X$509,$B$64:$B$509,$B51)</f>
        <v>151</v>
      </c>
      <c r="P51" s="80">
        <f>IFERROR(R51/O51,0)</f>
        <v>262.21194266142419</v>
      </c>
      <c r="Q51" s="80">
        <f>SUMIFS($Z$64:$Z$509,$B$64:$B$509,$B51)+SUMIFS($Y$64:$Y$509,$B$64:$B$509,$B51)</f>
        <v>-283.7864229818789</v>
      </c>
      <c r="R51" s="80">
        <f>SUMIFS($AA$64:$AA$509,$B$64:$B$509,$B51)</f>
        <v>39594.003341875054</v>
      </c>
      <c r="S51" s="97">
        <f>SUMIFS($AD$64:$AD$509,$B$64:$B$509,$B51)-SUMIFS($AE$64:$AE$509,$B$64:$B$509,$B51)</f>
        <v>-1</v>
      </c>
      <c r="T51" s="80">
        <f>SUMIFS($AF$64:$AF$509,$B$64:$B$509,$B51)</f>
        <v>150</v>
      </c>
      <c r="U51" s="80">
        <f>IFERROR(W51/T51,0)</f>
        <v>283.99613430406794</v>
      </c>
      <c r="V51" s="80">
        <f>SUMIFS($AH$64:$AH$509,$B$64:$B$509,$B51)+SUMIFS($AG$64:$AG$509,$B$64:$B$509,$B51)</f>
        <v>-307.60976620247453</v>
      </c>
      <c r="W51" s="98">
        <f>SUMIFS($AI$64:$AI$509,$B$64:$B$509,$B51)</f>
        <v>42599.420145610187</v>
      </c>
      <c r="X51" s="80">
        <f>SUMIFS($AL$64:$AL$509,$B$64:$B$509,$B51)-SUMIFS($AM$64:$AM$509,$B$64:$B$509,$B51)</f>
        <v>-1</v>
      </c>
      <c r="Y51" s="80">
        <f>SUMIFS($AN$64:$AN$509,$B$64:$B$509,$B51)</f>
        <v>149</v>
      </c>
      <c r="Z51" s="80">
        <f>IFERROR(AB51/Y51,0)</f>
        <v>307.01138306725727</v>
      </c>
      <c r="AA51" s="80">
        <f>SUMIFS($AP$64:$AP$509,$B$64:$B$509,$B51)+SUMIFS($AO$64:$AO$509,$B$64:$B$509,$B51)</f>
        <v>-332.80939745761481</v>
      </c>
      <c r="AB51" s="98">
        <f>SUMIFS($AQ$64:$AQ$509,$B$64:$B$509,$B51)</f>
        <v>45744.696077021334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291</v>
      </c>
      <c r="G52" s="192">
        <f t="shared" ref="G52:G55" si="40">IFERROR(H52/F52,"")</f>
        <v>386.16431618556692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112373.81600999998</v>
      </c>
      <c r="I52" s="97">
        <f>SUMIFS($N$64:$N$509,$B$64:$B$509,$B52)-SUMIFS($O$64:$O$509,$B$64:$B$509,$B52)</f>
        <v>13</v>
      </c>
      <c r="J52" s="80">
        <f>SUMIFS($P$64:$P$509,$B$64:$B$509,$B52)</f>
        <v>304</v>
      </c>
      <c r="K52" s="80">
        <f t="shared" ref="K52:K56" si="41">IFERROR(M52/J52,0)</f>
        <v>420.42166650009347</v>
      </c>
      <c r="L52" s="80">
        <f>SUMIFS($R$64:$R$509,$B$64:$B$509,$B52)+SUMIFS($Q$64:$Q$509,$B$64:$B$509,$B52)</f>
        <v>5401.142160877871</v>
      </c>
      <c r="M52" s="98">
        <f>SUMIFS($S$64:$S$509,$B$64:$B$509,$B52)</f>
        <v>127808.18661602841</v>
      </c>
      <c r="N52" s="80">
        <f>SUMIFS($V$64:$V$509,$B$64:$B$509,$B52)-SUMIFS($W$64:$W$509,$B$64:$B$509,$B52)</f>
        <v>-2</v>
      </c>
      <c r="O52" s="80">
        <f>SUMIFS($X$64:$X$509,$B$64:$B$509,$B52)</f>
        <v>302</v>
      </c>
      <c r="P52" s="80">
        <f t="shared" ref="P52:P55" si="42">IFERROR(R52/O52,0)</f>
        <v>456.81314213783702</v>
      </c>
      <c r="Q52" s="80">
        <f>SUMIFS($Z$64:$Z$509,$B$64:$B$509,$B52)+SUMIFS($Y$64:$Y$509,$B$64:$B$509,$B52)</f>
        <v>-743.22934369578206</v>
      </c>
      <c r="R52" s="80">
        <f>SUMIFS($AA$64:$AA$509,$B$64:$B$509,$B52)</f>
        <v>137957.56892562678</v>
      </c>
      <c r="S52" s="97">
        <f>SUMIFS($AD$64:$AD$509,$B$64:$B$509,$B52)-SUMIFS($AE$64:$AE$509,$B$64:$B$509,$B52)</f>
        <v>0</v>
      </c>
      <c r="T52" s="80">
        <f>SUMIFS($AF$64:$AF$509,$B$64:$B$509,$B52)</f>
        <v>302</v>
      </c>
      <c r="U52" s="80">
        <f t="shared" ref="U52:U55" si="43">IFERROR(W52/T52,0)</f>
        <v>495.94120822601047</v>
      </c>
      <c r="V52" s="80">
        <f>SUMIFS($AH$64:$AH$509,$B$64:$B$509,$B52)+SUMIFS($AG$64:$AG$509,$B$64:$B$509,$B52)</f>
        <v>198.90748883327774</v>
      </c>
      <c r="W52" s="98">
        <f>SUMIFS($AI$64:$AI$509,$B$64:$B$509,$B52)</f>
        <v>149774.24488425517</v>
      </c>
      <c r="X52" s="80">
        <f>SUMIFS($AL$64:$AL$509,$B$64:$B$509,$B52)-SUMIFS($AM$64:$AM$509,$B$64:$B$509,$B52)</f>
        <v>0</v>
      </c>
      <c r="Y52" s="80">
        <f>SUMIFS($AN$64:$AN$509,$B$64:$B$509,$B52)</f>
        <v>302</v>
      </c>
      <c r="Z52" s="80">
        <f t="shared" ref="Z52:Z55" si="44">IFERROR(AB52/Y52,0)</f>
        <v>537.15988736675752</v>
      </c>
      <c r="AA52" s="80">
        <f>SUMIFS($AP$64:$AP$509,$B$64:$B$509,$B52)+SUMIFS($AO$64:$AO$509,$B$64:$B$509,$B52)</f>
        <v>138.83803112935902</v>
      </c>
      <c r="AB52" s="98">
        <f>SUMIFS($AQ$64:$AQ$509,$B$64:$B$509,$B52)</f>
        <v>162222.28598476076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144</v>
      </c>
      <c r="G53" s="192">
        <f t="shared" si="40"/>
        <v>693.71339263888876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99894.728539999982</v>
      </c>
      <c r="I53" s="97">
        <f>SUMIFS($N$64:$N$509,$B$64:$B$509,$B53)-SUMIFS($O$64:$O$509,$B$64:$B$509,$B53)</f>
        <v>-6</v>
      </c>
      <c r="J53" s="80">
        <f>SUMIFS($P$64:$P$509,$B$64:$B$509,$B53)</f>
        <v>138</v>
      </c>
      <c r="K53" s="80">
        <f t="shared" si="41"/>
        <v>753.63517387260185</v>
      </c>
      <c r="L53" s="80">
        <f>SUMIFS($R$64:$R$509,$B$64:$B$509,$B53)+SUMIFS($Q$64:$Q$509,$B$64:$B$509,$B53)</f>
        <v>-5066.2842729296117</v>
      </c>
      <c r="M53" s="98">
        <f>SUMIFS($S$64:$S$509,$B$64:$B$509,$B53)</f>
        <v>104001.65399441906</v>
      </c>
      <c r="N53" s="80">
        <f>SUMIFS($V$64:$V$509,$B$64:$B$509,$B53)-SUMIFS($W$64:$W$509,$B$64:$B$509,$B53)</f>
        <v>-4</v>
      </c>
      <c r="O53" s="80">
        <f>SUMIFS($X$64:$X$509,$B$64:$B$509,$B53)</f>
        <v>134</v>
      </c>
      <c r="P53" s="80">
        <f t="shared" si="42"/>
        <v>813.11885335167415</v>
      </c>
      <c r="Q53" s="80">
        <f>SUMIFS($Z$64:$Z$509,$B$64:$B$509,$B53)+SUMIFS($Y$64:$Y$509,$B$64:$B$509,$B53)</f>
        <v>-3960.7119878760172</v>
      </c>
      <c r="R53" s="80">
        <f>SUMIFS($AA$64:$AA$509,$B$64:$B$509,$B53)</f>
        <v>108957.92634912433</v>
      </c>
      <c r="S53" s="97">
        <f>SUMIFS($AD$64:$AD$509,$B$64:$B$509,$B53)-SUMIFS($AE$64:$AE$509,$B$64:$B$509,$B53)</f>
        <v>-5</v>
      </c>
      <c r="T53" s="80">
        <f>SUMIFS($AF$64:$AF$509,$B$64:$B$509,$B53)</f>
        <v>129</v>
      </c>
      <c r="U53" s="80">
        <f t="shared" si="43"/>
        <v>877.16536764956038</v>
      </c>
      <c r="V53" s="80">
        <f>SUMIFS($AH$64:$AH$509,$B$64:$B$509,$B53)+SUMIFS($AG$64:$AG$509,$B$64:$B$509,$B53)</f>
        <v>-5035.1971668597816</v>
      </c>
      <c r="W53" s="98">
        <f>SUMIFS($AI$64:$AI$509,$B$64:$B$509,$B53)</f>
        <v>113154.33242679329</v>
      </c>
      <c r="X53" s="80">
        <f>SUMIFS($AL$64:$AL$509,$B$64:$B$509,$B53)-SUMIFS($AM$64:$AM$509,$B$64:$B$509,$B53)</f>
        <v>-3</v>
      </c>
      <c r="Y53" s="80">
        <f>SUMIFS($AN$64:$AN$509,$B$64:$B$509,$B53)</f>
        <v>126</v>
      </c>
      <c r="Z53" s="80">
        <f t="shared" si="44"/>
        <v>942.06367201184332</v>
      </c>
      <c r="AA53" s="80">
        <f>SUMIFS($AP$64:$AP$509,$B$64:$B$509,$B53)+SUMIFS($AO$64:$AO$509,$B$64:$B$509,$B53)</f>
        <v>-3811.4792132853354</v>
      </c>
      <c r="AB53" s="98">
        <f>SUMIFS($AQ$64:$AQ$509,$B$64:$B$509,$B53)</f>
        <v>118700.02267349226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118</v>
      </c>
      <c r="G54" s="192">
        <f t="shared" si="40"/>
        <v>1112.7486014406777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131304.33496999997</v>
      </c>
      <c r="I54" s="97">
        <f>SUMIFS($N$64:$N$509,$B$64:$B$509,$B54)-SUMIFS($O$64:$O$509,$B$64:$B$509,$B54)</f>
        <v>13</v>
      </c>
      <c r="J54" s="80">
        <f>SUMIFS($P$64:$P$509,$B$64:$B$509,$B54)</f>
        <v>131</v>
      </c>
      <c r="K54" s="80">
        <f t="shared" si="41"/>
        <v>1137.9124748724957</v>
      </c>
      <c r="L54" s="80">
        <f>SUMIFS($R$64:$R$509,$B$64:$B$509,$B54)+SUMIFS($Q$64:$Q$509,$B$64:$B$509,$B54)</f>
        <v>11639.743553522909</v>
      </c>
      <c r="M54" s="98">
        <f>SUMIFS($S$64:$S$509,$B$64:$B$509,$B54)</f>
        <v>149066.53420829694</v>
      </c>
      <c r="N54" s="80">
        <f>SUMIFS($V$64:$V$509,$B$64:$B$509,$B54)-SUMIFS($W$64:$W$509,$B$64:$B$509,$B54)</f>
        <v>5</v>
      </c>
      <c r="O54" s="80">
        <f>SUMIFS($X$64:$X$509,$B$64:$B$509,$B54)</f>
        <v>136</v>
      </c>
      <c r="P54" s="80">
        <f t="shared" si="42"/>
        <v>1221.5367051723854</v>
      </c>
      <c r="Q54" s="80">
        <f>SUMIFS($Z$64:$Z$509,$B$64:$B$509,$B54)+SUMIFS($Y$64:$Y$509,$B$64:$B$509,$B54)</f>
        <v>5820.9857652337842</v>
      </c>
      <c r="R54" s="80">
        <f>SUMIFS($AA$64:$AA$509,$B$64:$B$509,$B54)</f>
        <v>166128.9919034444</v>
      </c>
      <c r="S54" s="97">
        <f>SUMIFS($AD$64:$AD$509,$B$64:$B$509,$B54)-SUMIFS($AE$64:$AE$509,$B$64:$B$509,$B54)</f>
        <v>-7</v>
      </c>
      <c r="T54" s="80">
        <f>SUMIFS($AF$64:$AF$509,$B$64:$B$509,$B54)</f>
        <v>129</v>
      </c>
      <c r="U54" s="80">
        <f t="shared" si="43"/>
        <v>1307.9243737971271</v>
      </c>
      <c r="V54" s="80">
        <f>SUMIFS($AH$64:$AH$509,$B$64:$B$509,$B54)+SUMIFS($AG$64:$AG$509,$B$64:$B$509,$B54)</f>
        <v>-9766.7957639582091</v>
      </c>
      <c r="W54" s="98">
        <f>SUMIFS($AI$64:$AI$509,$B$64:$B$509,$B54)</f>
        <v>168722.24421982942</v>
      </c>
      <c r="X54" s="80">
        <f>SUMIFS($AL$64:$AL$509,$B$64:$B$509,$B54)-SUMIFS($AM$64:$AM$509,$B$64:$B$509,$B54)</f>
        <v>-1</v>
      </c>
      <c r="Y54" s="80">
        <f>SUMIFS($AN$64:$AN$509,$B$64:$B$509,$B54)</f>
        <v>128</v>
      </c>
      <c r="Z54" s="80">
        <f t="shared" si="44"/>
        <v>1398.4390108518146</v>
      </c>
      <c r="AA54" s="80">
        <f>SUMIFS($AP$64:$AP$509,$B$64:$B$509,$B54)+SUMIFS($AO$64:$AO$509,$B$64:$B$509,$B54)</f>
        <v>-1933.0215038973911</v>
      </c>
      <c r="AB54" s="98">
        <f>SUMIFS($AQ$64:$AQ$509,$B$64:$B$509,$B54)</f>
        <v>179000.19338903227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704</v>
      </c>
      <c r="G56" s="92">
        <f t="shared" ref="G56" si="45">IFERROR(H56/F56,0)</f>
        <v>543.84312613636348</v>
      </c>
      <c r="H56" s="92">
        <f>SUM(H51:H55)</f>
        <v>382865.56079999992</v>
      </c>
      <c r="I56" s="92">
        <f>SUM(I51:I55)</f>
        <v>21</v>
      </c>
      <c r="J56" s="92">
        <f>SUM(J51:J55)</f>
        <v>725</v>
      </c>
      <c r="K56" s="92">
        <f t="shared" si="41"/>
        <v>576.05599374830388</v>
      </c>
      <c r="L56" s="92">
        <f>SUM(L51:L55)</f>
        <v>11961.546843160037</v>
      </c>
      <c r="M56" s="92">
        <f>SUM(M51:M55)</f>
        <v>417640.5954675203</v>
      </c>
      <c r="N56" s="92">
        <f t="shared" ref="N56:O56" si="46">SUM(N51:N55)</f>
        <v>-2</v>
      </c>
      <c r="O56" s="92">
        <f t="shared" si="46"/>
        <v>723</v>
      </c>
      <c r="P56" s="92">
        <f>IFERROR(R56/O56,0)</f>
        <v>626.05600348557482</v>
      </c>
      <c r="Q56" s="92">
        <f t="shared" ref="Q56" si="47">SUM(Q51:Q55)</f>
        <v>833.25801068010605</v>
      </c>
      <c r="R56" s="92">
        <f t="shared" ref="R56:T56" si="48">SUM(R51:R55)</f>
        <v>452638.4905200706</v>
      </c>
      <c r="S56" s="92">
        <f t="shared" si="48"/>
        <v>-13</v>
      </c>
      <c r="T56" s="92">
        <f t="shared" si="48"/>
        <v>710</v>
      </c>
      <c r="U56" s="92">
        <f>IFERROR(W56/T56,0)</f>
        <v>667.95808686829309</v>
      </c>
      <c r="V56" s="92">
        <f t="shared" ref="V56" si="49">SUM(V51:V55)</f>
        <v>-14910.695208187188</v>
      </c>
      <c r="W56" s="92">
        <f t="shared" ref="W56:Y56" si="50">SUM(W51:W55)</f>
        <v>474250.24167648808</v>
      </c>
      <c r="X56" s="92">
        <f t="shared" si="50"/>
        <v>-5</v>
      </c>
      <c r="Y56" s="92">
        <f t="shared" si="50"/>
        <v>705</v>
      </c>
      <c r="Z56" s="92">
        <f>IFERROR(AB56/Y56,0)</f>
        <v>717.25843705575403</v>
      </c>
      <c r="AA56" s="92">
        <f t="shared" ref="AA56" si="51">SUM(AA51:AA55)</f>
        <v>-5938.472083510982</v>
      </c>
      <c r="AB56" s="104">
        <f t="shared" ref="AB56" si="52">SUM(AB51:AB55)</f>
        <v>505667.19812430663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5367.4108399999996</v>
      </c>
      <c r="H64" s="35">
        <f>IFERROR(G64/F64,0)</f>
        <v>0</v>
      </c>
      <c r="I64" s="156" t="s">
        <v>754</v>
      </c>
      <c r="J64" s="211">
        <v>3926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9.6685499999999998</v>
      </c>
      <c r="H65" s="35">
        <f t="shared" ref="H65:H80" si="60">IFERROR(G65/F65,0)</f>
        <v>0</v>
      </c>
      <c r="I65" s="187" t="s">
        <v>754</v>
      </c>
      <c r="J65" s="212" t="s">
        <v>754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7</v>
      </c>
      <c r="G66" s="35">
        <f>SUMIFS(WORKING!$AC$3:$AC$6802,WORKING!$A$3:$A$6802,Results!$D$3,WORKING!$B$3:$B$6802,Results!A66,WORKING!$C$3:$C$6802,Results!C66)/1000</f>
        <v>1009.9379199999998</v>
      </c>
      <c r="H66" s="35">
        <f t="shared" si="60"/>
        <v>144.27684571428568</v>
      </c>
      <c r="I66" s="187" t="s">
        <v>754</v>
      </c>
      <c r="J66" s="212" t="s">
        <v>754</v>
      </c>
      <c r="K66" s="217">
        <f t="shared" si="61"/>
        <v>144.27684571428568</v>
      </c>
      <c r="L66" s="34">
        <f t="shared" si="54"/>
        <v>7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156.68350355208568</v>
      </c>
      <c r="N66" s="57">
        <v>0</v>
      </c>
      <c r="O66" s="57">
        <v>0</v>
      </c>
      <c r="P66" s="61">
        <f t="shared" si="55"/>
        <v>7</v>
      </c>
      <c r="Q66" s="40">
        <f t="shared" si="62"/>
        <v>0</v>
      </c>
      <c r="R66" s="40">
        <f t="shared" si="63"/>
        <v>0</v>
      </c>
      <c r="S66" s="44">
        <f t="shared" si="64"/>
        <v>1096.7845248645997</v>
      </c>
      <c r="T66" s="35">
        <f t="shared" si="65"/>
        <v>7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169.89036892029165</v>
      </c>
      <c r="V66" s="57">
        <v>0</v>
      </c>
      <c r="W66" s="57">
        <v>0</v>
      </c>
      <c r="X66" s="61">
        <f t="shared" si="56"/>
        <v>7</v>
      </c>
      <c r="Y66" s="40">
        <f t="shared" si="66"/>
        <v>0</v>
      </c>
      <c r="Z66" s="40">
        <f t="shared" si="67"/>
        <v>0</v>
      </c>
      <c r="AA66" s="44">
        <f t="shared" si="68"/>
        <v>1189.2325824420416</v>
      </c>
      <c r="AB66" s="35">
        <f t="shared" si="69"/>
        <v>7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184.03838409029376</v>
      </c>
      <c r="AD66" s="57">
        <v>0</v>
      </c>
      <c r="AE66" s="57">
        <v>0</v>
      </c>
      <c r="AF66" s="61">
        <f t="shared" si="57"/>
        <v>7</v>
      </c>
      <c r="AG66" s="40">
        <f t="shared" si="70"/>
        <v>0</v>
      </c>
      <c r="AH66" s="40">
        <f t="shared" si="71"/>
        <v>0</v>
      </c>
      <c r="AI66" s="44">
        <f t="shared" si="72"/>
        <v>1288.2686886320564</v>
      </c>
      <c r="AJ66" s="35">
        <f t="shared" si="58"/>
        <v>7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198.99183511261364</v>
      </c>
      <c r="AL66" s="57">
        <v>0</v>
      </c>
      <c r="AM66" s="57">
        <v>0</v>
      </c>
      <c r="AN66" s="61">
        <f t="shared" si="59"/>
        <v>7</v>
      </c>
      <c r="AO66" s="40">
        <f t="shared" si="73"/>
        <v>0</v>
      </c>
      <c r="AP66" s="40">
        <f t="shared" si="74"/>
        <v>0</v>
      </c>
      <c r="AQ66" s="44">
        <f t="shared" si="75"/>
        <v>1392.9428457882955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11</v>
      </c>
      <c r="G67" s="35">
        <f>SUMIFS(WORKING!$AC$3:$AC$6802,WORKING!$A$3:$A$6802,Results!$D$3,WORKING!$B$3:$B$6802,Results!A67,WORKING!$C$3:$C$6802,Results!C67)/1000</f>
        <v>2143.47381</v>
      </c>
      <c r="H67" s="35">
        <f t="shared" si="60"/>
        <v>194.86125545454544</v>
      </c>
      <c r="I67" s="187" t="s">
        <v>754</v>
      </c>
      <c r="J67" s="212" t="s">
        <v>754</v>
      </c>
      <c r="K67" s="217">
        <f t="shared" si="61"/>
        <v>194.86125545454544</v>
      </c>
      <c r="L67" s="34">
        <f t="shared" si="54"/>
        <v>11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211.54707364389151</v>
      </c>
      <c r="N67" s="57">
        <v>0</v>
      </c>
      <c r="O67" s="57">
        <v>0</v>
      </c>
      <c r="P67" s="61">
        <f t="shared" si="55"/>
        <v>11</v>
      </c>
      <c r="Q67" s="40">
        <f t="shared" si="62"/>
        <v>0</v>
      </c>
      <c r="R67" s="40">
        <f t="shared" si="63"/>
        <v>0</v>
      </c>
      <c r="S67" s="44">
        <f t="shared" si="64"/>
        <v>2327.0178100828066</v>
      </c>
      <c r="T67" s="35">
        <f t="shared" si="65"/>
        <v>11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229.3582374018338</v>
      </c>
      <c r="V67" s="57">
        <v>0</v>
      </c>
      <c r="W67" s="57">
        <v>0</v>
      </c>
      <c r="X67" s="61">
        <f t="shared" si="56"/>
        <v>11</v>
      </c>
      <c r="Y67" s="40">
        <f t="shared" si="66"/>
        <v>0</v>
      </c>
      <c r="Z67" s="40">
        <f t="shared" si="67"/>
        <v>0</v>
      </c>
      <c r="AA67" s="44">
        <f t="shared" si="68"/>
        <v>2522.940611420172</v>
      </c>
      <c r="AB67" s="35">
        <f t="shared" si="69"/>
        <v>11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248.43667680898719</v>
      </c>
      <c r="AD67" s="57">
        <v>0</v>
      </c>
      <c r="AE67" s="57">
        <v>0</v>
      </c>
      <c r="AF67" s="61">
        <f t="shared" si="57"/>
        <v>11</v>
      </c>
      <c r="AG67" s="40">
        <f t="shared" si="70"/>
        <v>0</v>
      </c>
      <c r="AH67" s="40">
        <f t="shared" si="71"/>
        <v>0</v>
      </c>
      <c r="AI67" s="44">
        <f t="shared" si="72"/>
        <v>2732.8034448988592</v>
      </c>
      <c r="AJ67" s="35">
        <f t="shared" si="58"/>
        <v>11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268.59878080625322</v>
      </c>
      <c r="AL67" s="57">
        <v>0</v>
      </c>
      <c r="AM67" s="57">
        <v>0</v>
      </c>
      <c r="AN67" s="61">
        <f t="shared" si="59"/>
        <v>11</v>
      </c>
      <c r="AO67" s="40">
        <f t="shared" si="73"/>
        <v>0</v>
      </c>
      <c r="AP67" s="40">
        <f t="shared" si="74"/>
        <v>0</v>
      </c>
      <c r="AQ67" s="44">
        <f t="shared" si="75"/>
        <v>2954.5865888687854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26</v>
      </c>
      <c r="G68" s="35">
        <f>SUMIFS(WORKING!$AC$3:$AC$6802,WORKING!$A$3:$A$6802,Results!$D$3,WORKING!$B$3:$B$6802,Results!A68,WORKING!$C$3:$C$6802,Results!C68)/1000</f>
        <v>6411.0153400000008</v>
      </c>
      <c r="H68" s="35">
        <f t="shared" si="60"/>
        <v>246.57751307692311</v>
      </c>
      <c r="I68" s="187" t="s">
        <v>754</v>
      </c>
      <c r="J68" s="212" t="s">
        <v>754</v>
      </c>
      <c r="K68" s="217">
        <f t="shared" si="61"/>
        <v>246.57751307692311</v>
      </c>
      <c r="L68" s="34">
        <f t="shared" si="54"/>
        <v>26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268.01256886275269</v>
      </c>
      <c r="N68" s="57">
        <v>0</v>
      </c>
      <c r="O68" s="57">
        <v>0</v>
      </c>
      <c r="P68" s="61">
        <f t="shared" si="55"/>
        <v>26</v>
      </c>
      <c r="Q68" s="40">
        <f t="shared" si="62"/>
        <v>0</v>
      </c>
      <c r="R68" s="40">
        <f t="shared" si="63"/>
        <v>0</v>
      </c>
      <c r="S68" s="44">
        <f t="shared" si="64"/>
        <v>6968.3267904315699</v>
      </c>
      <c r="T68" s="35">
        <f t="shared" si="65"/>
        <v>26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290.67697962339457</v>
      </c>
      <c r="V68" s="57">
        <v>0</v>
      </c>
      <c r="W68" s="57">
        <v>0</v>
      </c>
      <c r="X68" s="61">
        <f t="shared" si="56"/>
        <v>26</v>
      </c>
      <c r="Y68" s="40">
        <f t="shared" si="66"/>
        <v>0</v>
      </c>
      <c r="Z68" s="40">
        <f t="shared" si="67"/>
        <v>0</v>
      </c>
      <c r="AA68" s="44">
        <f t="shared" si="68"/>
        <v>7557.6014702082593</v>
      </c>
      <c r="AB68" s="35">
        <f t="shared" si="69"/>
        <v>26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314.96345639906991</v>
      </c>
      <c r="AD68" s="57">
        <v>0</v>
      </c>
      <c r="AE68" s="57">
        <v>0</v>
      </c>
      <c r="AF68" s="61">
        <f t="shared" si="57"/>
        <v>26</v>
      </c>
      <c r="AG68" s="40">
        <f t="shared" si="70"/>
        <v>0</v>
      </c>
      <c r="AH68" s="40">
        <f t="shared" si="71"/>
        <v>0</v>
      </c>
      <c r="AI68" s="44">
        <f t="shared" si="72"/>
        <v>8189.0498663758181</v>
      </c>
      <c r="AJ68" s="35">
        <f t="shared" si="58"/>
        <v>26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340.64079632330277</v>
      </c>
      <c r="AL68" s="57">
        <v>0</v>
      </c>
      <c r="AM68" s="57">
        <v>0</v>
      </c>
      <c r="AN68" s="61">
        <f t="shared" si="59"/>
        <v>26</v>
      </c>
      <c r="AO68" s="40">
        <f t="shared" si="73"/>
        <v>0</v>
      </c>
      <c r="AP68" s="40">
        <f t="shared" si="74"/>
        <v>0</v>
      </c>
      <c r="AQ68" s="44">
        <f t="shared" si="75"/>
        <v>8856.6607044058728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43</v>
      </c>
      <c r="G69" s="35">
        <f>SUMIFS(WORKING!$AC$3:$AC$6802,WORKING!$A$3:$A$6802,Results!$D$3,WORKING!$B$3:$B$6802,Results!A69,WORKING!$C$3:$C$6802,Results!C69)/1000</f>
        <v>10334.384839999999</v>
      </c>
      <c r="H69" s="35">
        <f t="shared" si="60"/>
        <v>240.33453116279068</v>
      </c>
      <c r="I69" s="187" t="s">
        <v>754</v>
      </c>
      <c r="J69" s="212" t="s">
        <v>754</v>
      </c>
      <c r="K69" s="217">
        <f t="shared" si="61"/>
        <v>240.33453116279068</v>
      </c>
      <c r="L69" s="34">
        <f t="shared" si="54"/>
        <v>43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261.56350966502441</v>
      </c>
      <c r="N69" s="57">
        <v>0</v>
      </c>
      <c r="O69" s="57">
        <v>1</v>
      </c>
      <c r="P69" s="61">
        <f t="shared" si="55"/>
        <v>42</v>
      </c>
      <c r="Q69" s="40">
        <f t="shared" si="62"/>
        <v>0</v>
      </c>
      <c r="R69" s="40">
        <f t="shared" si="63"/>
        <v>-261.56350966502441</v>
      </c>
      <c r="S69" s="44">
        <f t="shared" si="64"/>
        <v>10985.667405931024</v>
      </c>
      <c r="T69" s="35">
        <f t="shared" si="65"/>
        <v>42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283.7864229818789</v>
      </c>
      <c r="V69" s="57">
        <v>0</v>
      </c>
      <c r="W69" s="57">
        <v>1</v>
      </c>
      <c r="X69" s="61">
        <f t="shared" si="56"/>
        <v>41</v>
      </c>
      <c r="Y69" s="40">
        <f t="shared" si="66"/>
        <v>0</v>
      </c>
      <c r="Z69" s="40">
        <f t="shared" si="67"/>
        <v>-283.7864229818789</v>
      </c>
      <c r="AA69" s="44">
        <f t="shared" si="68"/>
        <v>11635.243342257036</v>
      </c>
      <c r="AB69" s="35">
        <f t="shared" si="69"/>
        <v>41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307.60976620247453</v>
      </c>
      <c r="AD69" s="57">
        <v>0</v>
      </c>
      <c r="AE69" s="57">
        <v>1</v>
      </c>
      <c r="AF69" s="61">
        <f t="shared" si="57"/>
        <v>40</v>
      </c>
      <c r="AG69" s="40">
        <f t="shared" si="70"/>
        <v>0</v>
      </c>
      <c r="AH69" s="40">
        <f t="shared" si="71"/>
        <v>-307.60976620247453</v>
      </c>
      <c r="AI69" s="44">
        <f t="shared" si="72"/>
        <v>12304.390648098981</v>
      </c>
      <c r="AJ69" s="35">
        <f t="shared" si="58"/>
        <v>40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332.80939745761481</v>
      </c>
      <c r="AL69" s="57">
        <v>0</v>
      </c>
      <c r="AM69" s="57">
        <v>1</v>
      </c>
      <c r="AN69" s="61">
        <f t="shared" si="59"/>
        <v>39</v>
      </c>
      <c r="AO69" s="40">
        <f t="shared" si="73"/>
        <v>0</v>
      </c>
      <c r="AP69" s="40">
        <f t="shared" si="74"/>
        <v>-332.80939745761481</v>
      </c>
      <c r="AQ69" s="44">
        <f t="shared" si="75"/>
        <v>12979.566500846977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44</v>
      </c>
      <c r="G70" s="35">
        <f>SUMIFS(WORKING!$AC$3:$AC$6802,WORKING!$A$3:$A$6802,Results!$D$3,WORKING!$B$3:$B$6802,Results!A70,WORKING!$C$3:$C$6802,Results!C70)/1000</f>
        <v>12620.80846</v>
      </c>
      <c r="H70" s="35">
        <f t="shared" si="60"/>
        <v>286.83655590909092</v>
      </c>
      <c r="I70" s="187" t="s">
        <v>754</v>
      </c>
      <c r="J70" s="212" t="s">
        <v>754</v>
      </c>
      <c r="K70" s="217">
        <f t="shared" si="61"/>
        <v>286.83655590909092</v>
      </c>
      <c r="L70" s="34">
        <f t="shared" si="54"/>
        <v>44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312.27690591995099</v>
      </c>
      <c r="N70" s="57">
        <v>0</v>
      </c>
      <c r="O70" s="57">
        <v>0</v>
      </c>
      <c r="P70" s="61">
        <f t="shared" si="55"/>
        <v>44</v>
      </c>
      <c r="Q70" s="40">
        <f t="shared" si="62"/>
        <v>0</v>
      </c>
      <c r="R70" s="40">
        <f t="shared" si="63"/>
        <v>0</v>
      </c>
      <c r="S70" s="44">
        <f t="shared" si="64"/>
        <v>13740.183860477844</v>
      </c>
      <c r="T70" s="35">
        <f t="shared" si="65"/>
        <v>44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338.84101829788989</v>
      </c>
      <c r="V70" s="57">
        <v>0</v>
      </c>
      <c r="W70" s="57">
        <v>0</v>
      </c>
      <c r="X70" s="61">
        <f t="shared" si="56"/>
        <v>44</v>
      </c>
      <c r="Y70" s="40">
        <f t="shared" si="66"/>
        <v>0</v>
      </c>
      <c r="Z70" s="40">
        <f t="shared" si="67"/>
        <v>0</v>
      </c>
      <c r="AA70" s="44">
        <f t="shared" si="68"/>
        <v>14909.004805107155</v>
      </c>
      <c r="AB70" s="35">
        <f t="shared" si="69"/>
        <v>44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367.32130763323477</v>
      </c>
      <c r="AD70" s="57">
        <v>0</v>
      </c>
      <c r="AE70" s="57">
        <v>0</v>
      </c>
      <c r="AF70" s="61">
        <f t="shared" si="57"/>
        <v>44</v>
      </c>
      <c r="AG70" s="40">
        <f t="shared" si="70"/>
        <v>0</v>
      </c>
      <c r="AH70" s="40">
        <f t="shared" si="71"/>
        <v>0</v>
      </c>
      <c r="AI70" s="44">
        <f t="shared" si="72"/>
        <v>16162.13753586233</v>
      </c>
      <c r="AJ70" s="35">
        <f t="shared" si="58"/>
        <v>44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397.45063094085367</v>
      </c>
      <c r="AL70" s="57">
        <v>0</v>
      </c>
      <c r="AM70" s="57">
        <v>0</v>
      </c>
      <c r="AN70" s="61">
        <f t="shared" si="59"/>
        <v>44</v>
      </c>
      <c r="AO70" s="40">
        <f t="shared" si="73"/>
        <v>0</v>
      </c>
      <c r="AP70" s="40">
        <f t="shared" si="74"/>
        <v>0</v>
      </c>
      <c r="AQ70" s="44">
        <f t="shared" si="75"/>
        <v>17487.827761397562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57</v>
      </c>
      <c r="G71" s="35">
        <f>SUMIFS(WORKING!$AC$3:$AC$6802,WORKING!$A$3:$A$6802,Results!$D$3,WORKING!$B$3:$B$6802,Results!A71,WORKING!$C$3:$C$6802,Results!C71)/1000</f>
        <v>19913.424079999997</v>
      </c>
      <c r="H71" s="35">
        <f>IFERROR(G71/F71,0)</f>
        <v>349.35831719298238</v>
      </c>
      <c r="I71" s="187" t="s">
        <v>754</v>
      </c>
      <c r="J71" s="212" t="s">
        <v>754</v>
      </c>
      <c r="K71" s="217">
        <f t="shared" si="61"/>
        <v>349.35831719298238</v>
      </c>
      <c r="L71" s="34">
        <f t="shared" si="54"/>
        <v>57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380.48719697234691</v>
      </c>
      <c r="N71" s="57">
        <v>0</v>
      </c>
      <c r="O71" s="57">
        <v>0</v>
      </c>
      <c r="P71" s="61">
        <f t="shared" si="55"/>
        <v>57</v>
      </c>
      <c r="Q71" s="40">
        <f t="shared" si="62"/>
        <v>0</v>
      </c>
      <c r="R71" s="40">
        <f t="shared" si="63"/>
        <v>0</v>
      </c>
      <c r="S71" s="44">
        <f t="shared" si="64"/>
        <v>21687.770227423774</v>
      </c>
      <c r="T71" s="35">
        <f t="shared" si="65"/>
        <v>57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412.89777908754235</v>
      </c>
      <c r="V71" s="57">
        <v>0</v>
      </c>
      <c r="W71" s="57">
        <v>0</v>
      </c>
      <c r="X71" s="61">
        <f t="shared" si="56"/>
        <v>57</v>
      </c>
      <c r="Y71" s="40">
        <f t="shared" si="66"/>
        <v>0</v>
      </c>
      <c r="Z71" s="40">
        <f t="shared" si="67"/>
        <v>0</v>
      </c>
      <c r="AA71" s="44">
        <f t="shared" si="68"/>
        <v>23535.173407989914</v>
      </c>
      <c r="AB71" s="35">
        <f t="shared" si="69"/>
        <v>57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447.65052176409057</v>
      </c>
      <c r="AD71" s="57">
        <v>0</v>
      </c>
      <c r="AE71" s="57">
        <v>0</v>
      </c>
      <c r="AF71" s="61">
        <f t="shared" si="57"/>
        <v>57</v>
      </c>
      <c r="AG71" s="40">
        <f t="shared" si="70"/>
        <v>0</v>
      </c>
      <c r="AH71" s="40">
        <f t="shared" si="71"/>
        <v>0</v>
      </c>
      <c r="AI71" s="44">
        <f t="shared" si="72"/>
        <v>25516.079740553163</v>
      </c>
      <c r="AJ71" s="35">
        <f t="shared" si="58"/>
        <v>57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484.42059758474198</v>
      </c>
      <c r="AL71" s="57">
        <v>1</v>
      </c>
      <c r="AM71" s="57">
        <v>0</v>
      </c>
      <c r="AN71" s="61">
        <f t="shared" si="59"/>
        <v>58</v>
      </c>
      <c r="AO71" s="40">
        <f t="shared" si="73"/>
        <v>484.42059758474198</v>
      </c>
      <c r="AP71" s="40">
        <f t="shared" si="74"/>
        <v>0</v>
      </c>
      <c r="AQ71" s="44">
        <f t="shared" si="75"/>
        <v>28096.394659915037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35</v>
      </c>
      <c r="G72" s="35">
        <f>SUMIFS(WORKING!$AC$3:$AC$6802,WORKING!$A$3:$A$6802,Results!$D$3,WORKING!$B$3:$B$6802,Results!A72,WORKING!$C$3:$C$6802,Results!C72)/1000</f>
        <v>14151.831389999999</v>
      </c>
      <c r="H72" s="35">
        <f t="shared" si="60"/>
        <v>404.33803971428569</v>
      </c>
      <c r="I72" s="187" t="s">
        <v>754</v>
      </c>
      <c r="J72" s="212" t="s">
        <v>754</v>
      </c>
      <c r="K72" s="217">
        <f>IFERROR(IF(J72="",G72,J72)/IF(I72="",F72,I72),"")</f>
        <v>404.33803971428569</v>
      </c>
      <c r="L72" s="34">
        <f t="shared" si="54"/>
        <v>35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440.45715148435573</v>
      </c>
      <c r="N72" s="57">
        <v>0</v>
      </c>
      <c r="O72" s="57">
        <v>0</v>
      </c>
      <c r="P72" s="61">
        <f t="shared" si="55"/>
        <v>35</v>
      </c>
      <c r="Q72" s="40">
        <f t="shared" si="62"/>
        <v>0</v>
      </c>
      <c r="R72" s="40">
        <f t="shared" si="63"/>
        <v>0</v>
      </c>
      <c r="S72" s="44">
        <f t="shared" si="64"/>
        <v>15416.00030195245</v>
      </c>
      <c r="T72" s="35">
        <f t="shared" si="65"/>
        <v>35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478.00549537501666</v>
      </c>
      <c r="V72" s="57">
        <v>0</v>
      </c>
      <c r="W72" s="57">
        <v>0</v>
      </c>
      <c r="X72" s="61">
        <f t="shared" si="56"/>
        <v>35</v>
      </c>
      <c r="Y72" s="40">
        <f t="shared" si="66"/>
        <v>0</v>
      </c>
      <c r="Z72" s="40">
        <f t="shared" si="67"/>
        <v>0</v>
      </c>
      <c r="AA72" s="44">
        <f t="shared" si="68"/>
        <v>16730.192338125584</v>
      </c>
      <c r="AB72" s="35">
        <f t="shared" si="69"/>
        <v>35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518.27005395996093</v>
      </c>
      <c r="AD72" s="57">
        <v>1</v>
      </c>
      <c r="AE72" s="57">
        <v>0</v>
      </c>
      <c r="AF72" s="61">
        <f t="shared" si="57"/>
        <v>36</v>
      </c>
      <c r="AG72" s="40">
        <f t="shared" si="70"/>
        <v>518.27005395996093</v>
      </c>
      <c r="AH72" s="40">
        <f t="shared" si="71"/>
        <v>0</v>
      </c>
      <c r="AI72" s="44">
        <f t="shared" si="72"/>
        <v>18657.721942558594</v>
      </c>
      <c r="AJ72" s="35">
        <f t="shared" si="58"/>
        <v>36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560.87516011213211</v>
      </c>
      <c r="AL72" s="57">
        <v>0</v>
      </c>
      <c r="AM72" s="57">
        <v>0</v>
      </c>
      <c r="AN72" s="61">
        <f t="shared" si="59"/>
        <v>36</v>
      </c>
      <c r="AO72" s="40">
        <f t="shared" si="73"/>
        <v>0</v>
      </c>
      <c r="AP72" s="40">
        <f t="shared" si="74"/>
        <v>0</v>
      </c>
      <c r="AQ72" s="44">
        <f t="shared" si="75"/>
        <v>20191.505764036756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17</v>
      </c>
      <c r="G73" s="35">
        <f>SUMIFS(WORKING!$AC$3:$AC$6802,WORKING!$A$3:$A$6802,Results!$D$3,WORKING!$B$3:$B$6802,Results!A73,WORKING!$C$3:$C$6802,Results!C73)/1000</f>
        <v>9756.8497499999976</v>
      </c>
      <c r="H73" s="35">
        <f t="shared" si="60"/>
        <v>573.93233823529397</v>
      </c>
      <c r="I73" s="187" t="s">
        <v>754</v>
      </c>
      <c r="J73" s="212" t="s">
        <v>754</v>
      </c>
      <c r="K73" s="217">
        <f t="shared" si="61"/>
        <v>573.93233823529397</v>
      </c>
      <c r="L73" s="34">
        <f t="shared" si="54"/>
        <v>17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625.57889044162141</v>
      </c>
      <c r="N73" s="57">
        <v>0</v>
      </c>
      <c r="O73" s="57">
        <v>0</v>
      </c>
      <c r="P73" s="61">
        <f t="shared" si="55"/>
        <v>17</v>
      </c>
      <c r="Q73" s="40">
        <f t="shared" si="62"/>
        <v>0</v>
      </c>
      <c r="R73" s="40">
        <f t="shared" si="63"/>
        <v>0</v>
      </c>
      <c r="S73" s="44">
        <f t="shared" si="64"/>
        <v>10634.841137507565</v>
      </c>
      <c r="T73" s="35">
        <f t="shared" si="65"/>
        <v>17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679.0248433407221</v>
      </c>
      <c r="V73" s="57">
        <v>0</v>
      </c>
      <c r="W73" s="57">
        <v>0</v>
      </c>
      <c r="X73" s="61">
        <f t="shared" si="56"/>
        <v>17</v>
      </c>
      <c r="Y73" s="40">
        <f t="shared" si="66"/>
        <v>0</v>
      </c>
      <c r="Z73" s="40">
        <f t="shared" si="67"/>
        <v>0</v>
      </c>
      <c r="AA73" s="44">
        <f t="shared" si="68"/>
        <v>11543.422336792275</v>
      </c>
      <c r="AB73" s="35">
        <f t="shared" si="69"/>
        <v>17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736.34825925987002</v>
      </c>
      <c r="AD73" s="57">
        <v>0</v>
      </c>
      <c r="AE73" s="57">
        <v>0</v>
      </c>
      <c r="AF73" s="61">
        <f t="shared" si="57"/>
        <v>17</v>
      </c>
      <c r="AG73" s="40">
        <f t="shared" si="70"/>
        <v>0</v>
      </c>
      <c r="AH73" s="40">
        <f t="shared" si="71"/>
        <v>0</v>
      </c>
      <c r="AI73" s="44">
        <f t="shared" si="72"/>
        <v>12517.920407417791</v>
      </c>
      <c r="AJ73" s="35">
        <f t="shared" si="58"/>
        <v>17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797.01733702927061</v>
      </c>
      <c r="AL73" s="57">
        <v>0</v>
      </c>
      <c r="AM73" s="57">
        <v>0</v>
      </c>
      <c r="AN73" s="61">
        <f t="shared" si="59"/>
        <v>17</v>
      </c>
      <c r="AO73" s="40">
        <f t="shared" si="73"/>
        <v>0</v>
      </c>
      <c r="AP73" s="40">
        <f t="shared" si="74"/>
        <v>0</v>
      </c>
      <c r="AQ73" s="44">
        <f t="shared" si="75"/>
        <v>13549.2947294976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34</v>
      </c>
      <c r="G74" s="35">
        <f>SUMIFS(WORKING!$AC$3:$AC$6802,WORKING!$A$3:$A$6802,Results!$D$3,WORKING!$B$3:$B$6802,Results!A74,WORKING!$C$3:$C$6802,Results!C74)/1000</f>
        <v>21532.289399999987</v>
      </c>
      <c r="H74" s="35">
        <f t="shared" si="60"/>
        <v>633.30262941176431</v>
      </c>
      <c r="I74" s="187" t="s">
        <v>754</v>
      </c>
      <c r="J74" s="212" t="s">
        <v>754</v>
      </c>
      <c r="K74" s="217">
        <f t="shared" si="61"/>
        <v>633.30262941176431</v>
      </c>
      <c r="L74" s="34">
        <f t="shared" si="54"/>
        <v>34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691.43874054259379</v>
      </c>
      <c r="N74" s="57">
        <v>0</v>
      </c>
      <c r="O74" s="57">
        <v>0</v>
      </c>
      <c r="P74" s="61">
        <f t="shared" si="55"/>
        <v>34</v>
      </c>
      <c r="Q74" s="40">
        <f t="shared" si="62"/>
        <v>0</v>
      </c>
      <c r="R74" s="40">
        <f t="shared" si="63"/>
        <v>0</v>
      </c>
      <c r="S74" s="44">
        <f t="shared" si="64"/>
        <v>23508.917178448188</v>
      </c>
      <c r="T74" s="35">
        <f t="shared" si="65"/>
        <v>34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750.70210392020442</v>
      </c>
      <c r="V74" s="57">
        <v>0</v>
      </c>
      <c r="W74" s="57">
        <v>0</v>
      </c>
      <c r="X74" s="61">
        <f t="shared" si="56"/>
        <v>34</v>
      </c>
      <c r="Y74" s="40">
        <f t="shared" si="66"/>
        <v>0</v>
      </c>
      <c r="Z74" s="40">
        <f t="shared" si="67"/>
        <v>0</v>
      </c>
      <c r="AA74" s="44">
        <f t="shared" si="68"/>
        <v>25523.871533286951</v>
      </c>
      <c r="AB74" s="35">
        <f t="shared" si="69"/>
        <v>34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814.28321869162846</v>
      </c>
      <c r="AD74" s="57">
        <v>3</v>
      </c>
      <c r="AE74" s="57">
        <v>2</v>
      </c>
      <c r="AF74" s="61">
        <f t="shared" si="57"/>
        <v>35</v>
      </c>
      <c r="AG74" s="40">
        <f t="shared" si="70"/>
        <v>2442.8496560748854</v>
      </c>
      <c r="AH74" s="40">
        <f t="shared" si="71"/>
        <v>-1628.5664373832569</v>
      </c>
      <c r="AI74" s="44">
        <f t="shared" si="72"/>
        <v>28499.912654206997</v>
      </c>
      <c r="AJ74" s="35">
        <f t="shared" si="58"/>
        <v>35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881.59689209023361</v>
      </c>
      <c r="AL74" s="57">
        <v>2</v>
      </c>
      <c r="AM74" s="57">
        <v>0</v>
      </c>
      <c r="AN74" s="61">
        <f t="shared" si="59"/>
        <v>37</v>
      </c>
      <c r="AO74" s="40">
        <f t="shared" si="73"/>
        <v>1763.1937841804672</v>
      </c>
      <c r="AP74" s="40">
        <f t="shared" si="74"/>
        <v>0</v>
      </c>
      <c r="AQ74" s="44">
        <f t="shared" si="75"/>
        <v>32619.085007338643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25</v>
      </c>
      <c r="G75" s="35">
        <f>SUMIFS(WORKING!$AC$3:$AC$6802,WORKING!$A$3:$A$6802,Results!$D$3,WORKING!$B$3:$B$6802,Results!A75,WORKING!$C$3:$C$6802,Results!C75)/1000</f>
        <v>19568.31942</v>
      </c>
      <c r="H75" s="35">
        <f t="shared" si="60"/>
        <v>782.73277680000001</v>
      </c>
      <c r="I75" s="187" t="s">
        <v>754</v>
      </c>
      <c r="J75" s="212" t="s">
        <v>754</v>
      </c>
      <c r="K75" s="217">
        <f t="shared" si="61"/>
        <v>782.73277680000001</v>
      </c>
      <c r="L75" s="34">
        <f t="shared" si="54"/>
        <v>25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854.550468965856</v>
      </c>
      <c r="N75" s="57">
        <v>0</v>
      </c>
      <c r="O75" s="57">
        <v>2</v>
      </c>
      <c r="P75" s="61">
        <f t="shared" si="55"/>
        <v>23</v>
      </c>
      <c r="Q75" s="40">
        <f t="shared" si="62"/>
        <v>0</v>
      </c>
      <c r="R75" s="40">
        <f t="shared" si="63"/>
        <v>-1709.100937931712</v>
      </c>
      <c r="S75" s="44">
        <f t="shared" si="64"/>
        <v>19654.660786214688</v>
      </c>
      <c r="T75" s="35">
        <f t="shared" si="65"/>
        <v>23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927.75524833464101</v>
      </c>
      <c r="V75" s="57">
        <v>0</v>
      </c>
      <c r="W75" s="57">
        <v>2</v>
      </c>
      <c r="X75" s="61">
        <f t="shared" si="56"/>
        <v>21</v>
      </c>
      <c r="Y75" s="40">
        <f t="shared" si="66"/>
        <v>0</v>
      </c>
      <c r="Z75" s="40">
        <f t="shared" si="67"/>
        <v>-1855.510496669282</v>
      </c>
      <c r="AA75" s="44">
        <f t="shared" si="68"/>
        <v>19482.86021502746</v>
      </c>
      <c r="AB75" s="35">
        <f t="shared" si="69"/>
        <v>21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1006.2897531125677</v>
      </c>
      <c r="AD75" s="57">
        <v>0</v>
      </c>
      <c r="AE75" s="57">
        <v>2</v>
      </c>
      <c r="AF75" s="61">
        <f t="shared" si="57"/>
        <v>19</v>
      </c>
      <c r="AG75" s="40">
        <f t="shared" si="70"/>
        <v>0</v>
      </c>
      <c r="AH75" s="40">
        <f t="shared" si="71"/>
        <v>-2012.5795062251354</v>
      </c>
      <c r="AI75" s="44">
        <f t="shared" si="72"/>
        <v>19119.505309138785</v>
      </c>
      <c r="AJ75" s="35">
        <f t="shared" si="58"/>
        <v>19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1089.4301622517837</v>
      </c>
      <c r="AL75" s="57">
        <v>0</v>
      </c>
      <c r="AM75" s="57">
        <v>2</v>
      </c>
      <c r="AN75" s="61">
        <f t="shared" si="59"/>
        <v>17</v>
      </c>
      <c r="AO75" s="40">
        <f t="shared" si="73"/>
        <v>0</v>
      </c>
      <c r="AP75" s="40">
        <f t="shared" si="74"/>
        <v>-2178.8603245035674</v>
      </c>
      <c r="AQ75" s="44">
        <f t="shared" si="75"/>
        <v>18520.312758280324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28</v>
      </c>
      <c r="G76" s="35">
        <f>SUMIFS(WORKING!$AC$3:$AC$6802,WORKING!$A$3:$A$6802,Results!$D$3,WORKING!$B$3:$B$6802,Results!A76,WORKING!$C$3:$C$6802,Results!C76)/1000</f>
        <v>27499.045109999999</v>
      </c>
      <c r="H76" s="35">
        <f t="shared" si="60"/>
        <v>982.10875392857145</v>
      </c>
      <c r="I76" s="187" t="s">
        <v>754</v>
      </c>
      <c r="J76" s="212" t="s">
        <v>754</v>
      </c>
      <c r="K76" s="217">
        <f t="shared" si="61"/>
        <v>982.10875392857145</v>
      </c>
      <c r="L76" s="34">
        <f t="shared" si="54"/>
        <v>28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1029.3513892583785</v>
      </c>
      <c r="N76" s="57">
        <v>3</v>
      </c>
      <c r="O76" s="57">
        <v>0</v>
      </c>
      <c r="P76" s="61">
        <f t="shared" si="55"/>
        <v>31</v>
      </c>
      <c r="Q76" s="40">
        <f t="shared" si="62"/>
        <v>3088.0541677751353</v>
      </c>
      <c r="R76" s="40">
        <f t="shared" si="63"/>
        <v>0</v>
      </c>
      <c r="S76" s="44">
        <f t="shared" si="64"/>
        <v>31909.893067009732</v>
      </c>
      <c r="T76" s="35">
        <f t="shared" si="65"/>
        <v>31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1107.0653847552587</v>
      </c>
      <c r="V76" s="57">
        <v>4</v>
      </c>
      <c r="W76" s="57">
        <v>0</v>
      </c>
      <c r="X76" s="61">
        <f t="shared" si="56"/>
        <v>35</v>
      </c>
      <c r="Y76" s="40">
        <f t="shared" si="66"/>
        <v>4428.2615390210349</v>
      </c>
      <c r="Z76" s="40">
        <f t="shared" si="67"/>
        <v>0</v>
      </c>
      <c r="AA76" s="44">
        <f t="shared" si="68"/>
        <v>38747.288466434053</v>
      </c>
      <c r="AB76" s="35">
        <f t="shared" si="69"/>
        <v>35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1189.5233817787009</v>
      </c>
      <c r="AD76" s="57">
        <v>0</v>
      </c>
      <c r="AE76" s="57">
        <v>4</v>
      </c>
      <c r="AF76" s="61">
        <f t="shared" si="57"/>
        <v>31</v>
      </c>
      <c r="AG76" s="40">
        <f t="shared" si="70"/>
        <v>0</v>
      </c>
      <c r="AH76" s="40">
        <f t="shared" si="71"/>
        <v>-4758.0935271148037</v>
      </c>
      <c r="AI76" s="44">
        <f t="shared" si="72"/>
        <v>36875.224835139728</v>
      </c>
      <c r="AJ76" s="35">
        <f t="shared" si="58"/>
        <v>31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1275.7093007361025</v>
      </c>
      <c r="AL76" s="57">
        <v>0</v>
      </c>
      <c r="AM76" s="57">
        <v>0</v>
      </c>
      <c r="AN76" s="61">
        <f t="shared" si="59"/>
        <v>31</v>
      </c>
      <c r="AO76" s="40">
        <f t="shared" si="73"/>
        <v>0</v>
      </c>
      <c r="AP76" s="40">
        <f t="shared" si="74"/>
        <v>0</v>
      </c>
      <c r="AQ76" s="44">
        <f t="shared" si="75"/>
        <v>39546.988322819176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13</v>
      </c>
      <c r="G77" s="35">
        <f>SUMIFS(WORKING!$AC$3:$AC$6802,WORKING!$A$3:$A$6802,Results!$D$3,WORKING!$B$3:$B$6802,Results!A77,WORKING!$C$3:$C$6802,Results!C77)/1000</f>
        <v>16557.485360000002</v>
      </c>
      <c r="H77" s="35">
        <f t="shared" si="60"/>
        <v>1273.6527200000003</v>
      </c>
      <c r="I77" s="187" t="s">
        <v>754</v>
      </c>
      <c r="J77" s="212" t="s">
        <v>754</v>
      </c>
      <c r="K77" s="217">
        <f t="shared" si="61"/>
        <v>1273.6527200000003</v>
      </c>
      <c r="L77" s="34">
        <f t="shared" si="54"/>
        <v>13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1334.8557235697117</v>
      </c>
      <c r="N77" s="57">
        <v>1</v>
      </c>
      <c r="O77" s="57">
        <v>0</v>
      </c>
      <c r="P77" s="61">
        <f t="shared" si="55"/>
        <v>14</v>
      </c>
      <c r="Q77" s="40">
        <f t="shared" si="62"/>
        <v>1334.8557235697117</v>
      </c>
      <c r="R77" s="40">
        <f t="shared" si="63"/>
        <v>0</v>
      </c>
      <c r="S77" s="44">
        <f t="shared" si="64"/>
        <v>18687.980129975964</v>
      </c>
      <c r="T77" s="35">
        <f t="shared" si="65"/>
        <v>14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1435.5660276897977</v>
      </c>
      <c r="V77" s="57">
        <v>0</v>
      </c>
      <c r="W77" s="57">
        <v>1</v>
      </c>
      <c r="X77" s="61">
        <f t="shared" si="56"/>
        <v>13</v>
      </c>
      <c r="Y77" s="40">
        <f t="shared" si="66"/>
        <v>0</v>
      </c>
      <c r="Z77" s="40">
        <f t="shared" si="67"/>
        <v>-1435.5660276897977</v>
      </c>
      <c r="AA77" s="44">
        <f t="shared" si="68"/>
        <v>18662.358359967369</v>
      </c>
      <c r="AB77" s="35">
        <f t="shared" si="69"/>
        <v>13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1542.4180947494576</v>
      </c>
      <c r="AD77" s="57">
        <v>0</v>
      </c>
      <c r="AE77" s="57">
        <v>1</v>
      </c>
      <c r="AF77" s="61">
        <f t="shared" si="57"/>
        <v>12</v>
      </c>
      <c r="AG77" s="40">
        <f t="shared" si="70"/>
        <v>0</v>
      </c>
      <c r="AH77" s="40">
        <f t="shared" si="71"/>
        <v>-1542.4180947494576</v>
      </c>
      <c r="AI77" s="44">
        <f t="shared" si="72"/>
        <v>18509.017136993491</v>
      </c>
      <c r="AJ77" s="35">
        <f t="shared" si="58"/>
        <v>12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1654.0935869016621</v>
      </c>
      <c r="AL77" s="57">
        <v>0</v>
      </c>
      <c r="AM77" s="57">
        <v>0</v>
      </c>
      <c r="AN77" s="61">
        <f t="shared" si="59"/>
        <v>12</v>
      </c>
      <c r="AO77" s="40">
        <f t="shared" si="73"/>
        <v>0</v>
      </c>
      <c r="AP77" s="40">
        <f t="shared" si="74"/>
        <v>0</v>
      </c>
      <c r="AQ77" s="44">
        <f t="shared" si="75"/>
        <v>19849.123042819945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2</v>
      </c>
      <c r="G78" s="35">
        <f>SUMIFS(WORKING!$AC$3:$AC$6802,WORKING!$A$3:$A$6802,Results!$D$3,WORKING!$B$3:$B$6802,Results!A78,WORKING!$C$3:$C$6802,Results!C78)/1000</f>
        <v>2864.3232199999998</v>
      </c>
      <c r="H78" s="35">
        <f t="shared" si="60"/>
        <v>1432.1616099999999</v>
      </c>
      <c r="I78" s="187" t="s">
        <v>754</v>
      </c>
      <c r="J78" s="212" t="s">
        <v>754</v>
      </c>
      <c r="K78" s="217">
        <f t="shared" si="61"/>
        <v>1432.1616099999999</v>
      </c>
      <c r="L78" s="34">
        <f t="shared" si="54"/>
        <v>2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1500.6255829367499</v>
      </c>
      <c r="N78" s="57">
        <v>1</v>
      </c>
      <c r="O78" s="57">
        <v>0</v>
      </c>
      <c r="P78" s="61">
        <f t="shared" si="55"/>
        <v>3</v>
      </c>
      <c r="Q78" s="40">
        <f t="shared" si="62"/>
        <v>1500.6255829367499</v>
      </c>
      <c r="R78" s="40">
        <f t="shared" si="63"/>
        <v>0</v>
      </c>
      <c r="S78" s="44">
        <f t="shared" si="64"/>
        <v>4501.8767488102494</v>
      </c>
      <c r="T78" s="35">
        <f t="shared" si="65"/>
        <v>3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1613.4600180824468</v>
      </c>
      <c r="V78" s="57">
        <v>0</v>
      </c>
      <c r="W78" s="57">
        <v>0</v>
      </c>
      <c r="X78" s="61">
        <f t="shared" si="56"/>
        <v>3</v>
      </c>
      <c r="Y78" s="40">
        <f t="shared" si="66"/>
        <v>0</v>
      </c>
      <c r="Z78" s="40">
        <f t="shared" si="67"/>
        <v>0</v>
      </c>
      <c r="AA78" s="44">
        <f t="shared" si="68"/>
        <v>4840.38005424734</v>
      </c>
      <c r="AB78" s="35">
        <f t="shared" si="69"/>
        <v>3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1733.1420710469738</v>
      </c>
      <c r="AD78" s="57">
        <v>0</v>
      </c>
      <c r="AE78" s="57">
        <v>2</v>
      </c>
      <c r="AF78" s="61">
        <f t="shared" si="57"/>
        <v>1</v>
      </c>
      <c r="AG78" s="40">
        <f t="shared" si="70"/>
        <v>0</v>
      </c>
      <c r="AH78" s="40">
        <f t="shared" si="71"/>
        <v>-3466.2841420939476</v>
      </c>
      <c r="AI78" s="44">
        <f t="shared" si="72"/>
        <v>1733.1420710469738</v>
      </c>
      <c r="AJ78" s="35">
        <f t="shared" si="58"/>
        <v>1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1858.1858496188675</v>
      </c>
      <c r="AL78" s="57">
        <v>0</v>
      </c>
      <c r="AM78" s="57">
        <v>0</v>
      </c>
      <c r="AN78" s="61">
        <f t="shared" si="59"/>
        <v>1</v>
      </c>
      <c r="AO78" s="40">
        <f t="shared" si="73"/>
        <v>0</v>
      </c>
      <c r="AP78" s="40">
        <f t="shared" si="74"/>
        <v>0</v>
      </c>
      <c r="AQ78" s="44">
        <f t="shared" si="75"/>
        <v>1858.1858496188675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3</v>
      </c>
      <c r="G79" s="35">
        <f>SUMIFS(WORKING!$AC$3:$AC$6802,WORKING!$A$3:$A$6802,Results!$D$3,WORKING!$B$3:$B$6802,Results!A79,WORKING!$C$3:$C$6802,Results!C79)/1000</f>
        <v>6054.2021099999993</v>
      </c>
      <c r="H79" s="35">
        <f t="shared" si="60"/>
        <v>2018.0673699999998</v>
      </c>
      <c r="I79" s="187" t="s">
        <v>754</v>
      </c>
      <c r="J79" s="212" t="s">
        <v>754</v>
      </c>
      <c r="K79" s="217">
        <f t="shared" si="61"/>
        <v>2018.0673699999998</v>
      </c>
      <c r="L79" s="34">
        <f t="shared" si="54"/>
        <v>3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2115.8501325647494</v>
      </c>
      <c r="N79" s="57">
        <v>0</v>
      </c>
      <c r="O79" s="57">
        <v>0</v>
      </c>
      <c r="P79" s="61">
        <f t="shared" si="55"/>
        <v>3</v>
      </c>
      <c r="Q79" s="40">
        <f t="shared" si="62"/>
        <v>0</v>
      </c>
      <c r="R79" s="40">
        <f t="shared" si="63"/>
        <v>0</v>
      </c>
      <c r="S79" s="44">
        <f t="shared" si="64"/>
        <v>6347.5503976942482</v>
      </c>
      <c r="T79" s="35">
        <f t="shared" si="65"/>
        <v>3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2276.3534154571339</v>
      </c>
      <c r="V79" s="57">
        <v>0</v>
      </c>
      <c r="W79" s="57">
        <v>0</v>
      </c>
      <c r="X79" s="61">
        <f t="shared" si="56"/>
        <v>3</v>
      </c>
      <c r="Y79" s="40">
        <f t="shared" si="66"/>
        <v>0</v>
      </c>
      <c r="Z79" s="40">
        <f t="shared" si="67"/>
        <v>0</v>
      </c>
      <c r="AA79" s="44">
        <f t="shared" si="68"/>
        <v>6829.0602463714022</v>
      </c>
      <c r="AB79" s="35">
        <f t="shared" si="69"/>
        <v>3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2446.7216822647697</v>
      </c>
      <c r="AD79" s="57">
        <v>0</v>
      </c>
      <c r="AE79" s="57">
        <v>0</v>
      </c>
      <c r="AF79" s="61">
        <f t="shared" si="57"/>
        <v>3</v>
      </c>
      <c r="AG79" s="40">
        <f t="shared" si="70"/>
        <v>0</v>
      </c>
      <c r="AH79" s="40">
        <f t="shared" si="71"/>
        <v>0</v>
      </c>
      <c r="AI79" s="44">
        <f t="shared" si="72"/>
        <v>7340.1650467943091</v>
      </c>
      <c r="AJ79" s="35">
        <f t="shared" si="58"/>
        <v>3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2624.8741082977062</v>
      </c>
      <c r="AL79" s="57">
        <v>0</v>
      </c>
      <c r="AM79" s="57">
        <v>1</v>
      </c>
      <c r="AN79" s="61">
        <f t="shared" si="59"/>
        <v>2</v>
      </c>
      <c r="AO79" s="40">
        <f t="shared" si="73"/>
        <v>0</v>
      </c>
      <c r="AP79" s="40">
        <f t="shared" si="74"/>
        <v>-2624.8741082977062</v>
      </c>
      <c r="AQ79" s="44">
        <f t="shared" si="75"/>
        <v>5249.7482165954125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345</v>
      </c>
      <c r="G84" s="41">
        <f>SUM(G64:G83)</f>
        <v>175794.46959999995</v>
      </c>
      <c r="H84" s="41">
        <f>IFERROR(G84/F84,0)</f>
        <v>509.54918724637668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345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174353.05875999996</v>
      </c>
      <c r="K84" s="41">
        <f>IFERROR(J84/I84,"")</f>
        <v>505.37118481159405</v>
      </c>
      <c r="L84" s="41">
        <f>SUM(L64:L83)</f>
        <v>345</v>
      </c>
      <c r="M84" s="41">
        <f>IFERROR(S84/P84,0)</f>
        <v>540.25207598508575</v>
      </c>
      <c r="N84" s="41">
        <f t="shared" ref="N84:T84" si="98">SUM(N64:N83)</f>
        <v>5</v>
      </c>
      <c r="O84" s="41">
        <f t="shared" si="98"/>
        <v>3</v>
      </c>
      <c r="P84" s="41">
        <f t="shared" si="98"/>
        <v>347</v>
      </c>
      <c r="Q84" s="41">
        <f t="shared" si="98"/>
        <v>5923.5354742815971</v>
      </c>
      <c r="R84" s="41">
        <f t="shared" si="98"/>
        <v>-1970.6644475967364</v>
      </c>
      <c r="S84" s="45">
        <f t="shared" si="98"/>
        <v>187467.47036682474</v>
      </c>
      <c r="T84" s="41">
        <f t="shared" si="98"/>
        <v>347</v>
      </c>
      <c r="U84" s="41">
        <f>IFERROR(AA84/X84,0)</f>
        <v>587.05656994143226</v>
      </c>
      <c r="V84" s="41">
        <f t="shared" ref="V84:AB84" si="99">SUM(V64:V83)</f>
        <v>4</v>
      </c>
      <c r="W84" s="41">
        <f t="shared" si="99"/>
        <v>4</v>
      </c>
      <c r="X84" s="41">
        <f t="shared" si="99"/>
        <v>347</v>
      </c>
      <c r="Y84" s="41">
        <f t="shared" si="99"/>
        <v>4428.2615390210349</v>
      </c>
      <c r="Z84" s="41">
        <f t="shared" si="99"/>
        <v>-3574.8629473409583</v>
      </c>
      <c r="AA84" s="45">
        <f t="shared" si="99"/>
        <v>203708.62976967698</v>
      </c>
      <c r="AB84" s="41">
        <f t="shared" si="99"/>
        <v>347</v>
      </c>
      <c r="AC84" s="41">
        <f>IFERROR(AI84/AF84,0)</f>
        <v>617.83285937379912</v>
      </c>
      <c r="AD84" s="41">
        <f t="shared" ref="AD84:AJ84" si="100">SUM(AD64:AD83)</f>
        <v>4</v>
      </c>
      <c r="AE84" s="41">
        <f t="shared" si="100"/>
        <v>12</v>
      </c>
      <c r="AF84" s="41">
        <f t="shared" si="100"/>
        <v>339</v>
      </c>
      <c r="AG84" s="41">
        <f t="shared" si="100"/>
        <v>2961.1197100348463</v>
      </c>
      <c r="AH84" s="41">
        <f t="shared" si="100"/>
        <v>-13715.551473769076</v>
      </c>
      <c r="AI84" s="45">
        <f t="shared" si="100"/>
        <v>209445.3393277179</v>
      </c>
      <c r="AJ84" s="41">
        <f t="shared" si="100"/>
        <v>339</v>
      </c>
      <c r="AK84" s="41">
        <f>IFERROR(AQ84/AN84,0)</f>
        <v>660.2136767817434</v>
      </c>
      <c r="AL84" s="41">
        <f t="shared" ref="AL84:AQ84" si="101">SUM(AL64:AL83)</f>
        <v>3</v>
      </c>
      <c r="AM84" s="41">
        <f t="shared" si="101"/>
        <v>4</v>
      </c>
      <c r="AN84" s="41">
        <f t="shared" si="101"/>
        <v>338</v>
      </c>
      <c r="AO84" s="41">
        <f t="shared" si="101"/>
        <v>2247.6143817652091</v>
      </c>
      <c r="AP84" s="41">
        <f t="shared" si="101"/>
        <v>-5136.5438302588882</v>
      </c>
      <c r="AQ84" s="45">
        <f t="shared" si="101"/>
        <v>223152.22275222925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198916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195706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204814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220379.864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11448.529633175262</v>
      </c>
      <c r="T86" s="39"/>
      <c r="U86" s="39"/>
      <c r="V86" s="53"/>
      <c r="W86" s="53"/>
      <c r="X86" s="110"/>
      <c r="Y86" s="39"/>
      <c r="Z86" s="39"/>
      <c r="AA86" s="54">
        <f>AA85-AA84</f>
        <v>-8002.6297696769761</v>
      </c>
      <c r="AB86" s="39"/>
      <c r="AC86" s="53"/>
      <c r="AD86" s="53"/>
      <c r="AE86" s="110"/>
      <c r="AF86" s="39"/>
      <c r="AG86" s="39"/>
      <c r="AH86" s="39"/>
      <c r="AI86" s="54">
        <f>AI85-AI84</f>
        <v>-4631.3393277178984</v>
      </c>
      <c r="AJ86" s="53"/>
      <c r="AK86" s="53"/>
      <c r="AL86" s="110"/>
      <c r="AM86" s="110"/>
      <c r="AN86" s="110"/>
      <c r="AO86" s="110"/>
      <c r="AP86" s="111"/>
      <c r="AQ86" s="54">
        <f>AQ85-AQ84</f>
        <v>-2772.358752229251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Integrated Transport Planning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 t="s">
        <v>754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1</v>
      </c>
      <c r="G94" s="35">
        <f>SUMIFS(WORKING!$AC$3:$AC$6802,WORKING!$A$3:$A$6802,Results!$D$3,WORKING!$B$3:$B$6802,Results!A94,WORKING!$C$3:$C$6802,Results!C94)/1000</f>
        <v>133.44679000000002</v>
      </c>
      <c r="H94" s="35">
        <f t="shared" si="108"/>
        <v>133.44679000000002</v>
      </c>
      <c r="I94" s="187" t="s">
        <v>754</v>
      </c>
      <c r="J94" s="212" t="s">
        <v>754</v>
      </c>
      <c r="K94" s="217">
        <f t="shared" si="109"/>
        <v>133.44679000000002</v>
      </c>
      <c r="L94" s="34">
        <f t="shared" si="102"/>
        <v>1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144.4583442489797</v>
      </c>
      <c r="N94" s="57">
        <v>0</v>
      </c>
      <c r="O94" s="57">
        <v>0</v>
      </c>
      <c r="P94" s="61">
        <f t="shared" si="103"/>
        <v>1</v>
      </c>
      <c r="Q94" s="40">
        <f t="shared" si="110"/>
        <v>0</v>
      </c>
      <c r="R94" s="40">
        <f t="shared" si="111"/>
        <v>0</v>
      </c>
      <c r="S94" s="44">
        <f t="shared" si="112"/>
        <v>144.4583442489797</v>
      </c>
      <c r="T94" s="35">
        <f t="shared" si="113"/>
        <v>1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156.4924445628356</v>
      </c>
      <c r="V94" s="57">
        <v>0</v>
      </c>
      <c r="W94" s="57">
        <v>0</v>
      </c>
      <c r="X94" s="61">
        <f t="shared" si="104"/>
        <v>1</v>
      </c>
      <c r="Y94" s="40">
        <f t="shared" si="114"/>
        <v>0</v>
      </c>
      <c r="Z94" s="40">
        <f t="shared" si="115"/>
        <v>0</v>
      </c>
      <c r="AA94" s="44">
        <f t="shared" si="116"/>
        <v>156.4924445628356</v>
      </c>
      <c r="AB94" s="35">
        <f t="shared" si="117"/>
        <v>1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169.37068472849356</v>
      </c>
      <c r="AD94" s="57">
        <v>0</v>
      </c>
      <c r="AE94" s="57">
        <v>0</v>
      </c>
      <c r="AF94" s="61">
        <f t="shared" si="105"/>
        <v>1</v>
      </c>
      <c r="AG94" s="40">
        <f t="shared" si="118"/>
        <v>0</v>
      </c>
      <c r="AH94" s="40">
        <f t="shared" si="119"/>
        <v>0</v>
      </c>
      <c r="AI94" s="44">
        <f t="shared" si="120"/>
        <v>169.37068472849356</v>
      </c>
      <c r="AJ94" s="35">
        <f t="shared" si="106"/>
        <v>1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182.96592914583195</v>
      </c>
      <c r="AL94" s="57">
        <v>0</v>
      </c>
      <c r="AM94" s="57">
        <v>0</v>
      </c>
      <c r="AN94" s="61">
        <f t="shared" si="107"/>
        <v>1</v>
      </c>
      <c r="AO94" s="40">
        <f t="shared" si="121"/>
        <v>0</v>
      </c>
      <c r="AP94" s="40">
        <f t="shared" si="122"/>
        <v>0</v>
      </c>
      <c r="AQ94" s="44">
        <f t="shared" si="123"/>
        <v>182.96592914583195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1</v>
      </c>
      <c r="G95" s="35">
        <f>SUMIFS(WORKING!$AC$3:$AC$6802,WORKING!$A$3:$A$6802,Results!$D$3,WORKING!$B$3:$B$6802,Results!A95,WORKING!$C$3:$C$6802,Results!C95)/1000</f>
        <v>191.71265</v>
      </c>
      <c r="H95" s="35">
        <f t="shared" si="108"/>
        <v>191.71265</v>
      </c>
      <c r="I95" s="187" t="s">
        <v>754</v>
      </c>
      <c r="J95" s="212" t="s">
        <v>754</v>
      </c>
      <c r="K95" s="217">
        <f t="shared" si="109"/>
        <v>191.71265</v>
      </c>
      <c r="L95" s="34">
        <f t="shared" si="102"/>
        <v>1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208.10358051677551</v>
      </c>
      <c r="N95" s="57">
        <v>0</v>
      </c>
      <c r="O95" s="57">
        <v>0</v>
      </c>
      <c r="P95" s="61">
        <f t="shared" si="103"/>
        <v>1</v>
      </c>
      <c r="Q95" s="40">
        <f t="shared" si="110"/>
        <v>0</v>
      </c>
      <c r="R95" s="40">
        <f t="shared" si="111"/>
        <v>0</v>
      </c>
      <c r="S95" s="44">
        <f t="shared" si="112"/>
        <v>208.10358051677551</v>
      </c>
      <c r="T95" s="35">
        <f t="shared" si="113"/>
        <v>1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225.61900561328065</v>
      </c>
      <c r="V95" s="57">
        <v>0</v>
      </c>
      <c r="W95" s="57">
        <v>0</v>
      </c>
      <c r="X95" s="61">
        <f t="shared" si="104"/>
        <v>1</v>
      </c>
      <c r="Y95" s="40">
        <f t="shared" si="114"/>
        <v>0</v>
      </c>
      <c r="Z95" s="40">
        <f t="shared" si="115"/>
        <v>0</v>
      </c>
      <c r="AA95" s="44">
        <f t="shared" si="116"/>
        <v>225.61900561328065</v>
      </c>
      <c r="AB95" s="35">
        <f t="shared" si="117"/>
        <v>1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244.38001871751067</v>
      </c>
      <c r="AD95" s="57">
        <v>0</v>
      </c>
      <c r="AE95" s="57">
        <v>0</v>
      </c>
      <c r="AF95" s="61">
        <f t="shared" si="105"/>
        <v>1</v>
      </c>
      <c r="AG95" s="40">
        <f t="shared" si="118"/>
        <v>0</v>
      </c>
      <c r="AH95" s="40">
        <f t="shared" si="119"/>
        <v>0</v>
      </c>
      <c r="AI95" s="44">
        <f t="shared" si="120"/>
        <v>244.38001871751067</v>
      </c>
      <c r="AJ95" s="35">
        <f t="shared" si="106"/>
        <v>1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264.2057924754094</v>
      </c>
      <c r="AL95" s="57">
        <v>0</v>
      </c>
      <c r="AM95" s="57">
        <v>0</v>
      </c>
      <c r="AN95" s="61">
        <f t="shared" si="107"/>
        <v>1</v>
      </c>
      <c r="AO95" s="40">
        <f t="shared" si="121"/>
        <v>0</v>
      </c>
      <c r="AP95" s="40">
        <f t="shared" si="122"/>
        <v>0</v>
      </c>
      <c r="AQ95" s="44">
        <f t="shared" si="123"/>
        <v>264.2057924754094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2.2302399999999998</v>
      </c>
      <c r="H96" s="35">
        <f t="shared" si="108"/>
        <v>0</v>
      </c>
      <c r="I96" s="187" t="s">
        <v>754</v>
      </c>
      <c r="J96" s="212" t="s">
        <v>754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0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0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0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0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12</v>
      </c>
      <c r="G97" s="35">
        <f>SUMIFS(WORKING!$AC$3:$AC$6802,WORKING!$A$3:$A$6802,Results!$D$3,WORKING!$B$3:$B$6802,Results!A97,WORKING!$C$3:$C$6802,Results!C97)/1000</f>
        <v>2425.8758400000002</v>
      </c>
      <c r="H97" s="35">
        <f t="shared" si="108"/>
        <v>202.15632000000002</v>
      </c>
      <c r="I97" s="187" t="s">
        <v>754</v>
      </c>
      <c r="J97" s="212" t="s">
        <v>754</v>
      </c>
      <c r="K97" s="217">
        <f t="shared" si="109"/>
        <v>202.15632000000002</v>
      </c>
      <c r="L97" s="34">
        <f t="shared" si="102"/>
        <v>12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219.94651623447001</v>
      </c>
      <c r="N97" s="57">
        <v>0</v>
      </c>
      <c r="O97" s="57">
        <v>0</v>
      </c>
      <c r="P97" s="61">
        <f t="shared" si="103"/>
        <v>12</v>
      </c>
      <c r="Q97" s="40">
        <f t="shared" si="110"/>
        <v>0</v>
      </c>
      <c r="R97" s="40">
        <f t="shared" si="111"/>
        <v>0</v>
      </c>
      <c r="S97" s="44">
        <f t="shared" si="112"/>
        <v>2639.3581948136402</v>
      </c>
      <c r="T97" s="35">
        <f t="shared" si="113"/>
        <v>12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238.61379030699607</v>
      </c>
      <c r="V97" s="57">
        <v>0</v>
      </c>
      <c r="W97" s="57">
        <v>0</v>
      </c>
      <c r="X97" s="61">
        <f t="shared" si="104"/>
        <v>12</v>
      </c>
      <c r="Y97" s="40">
        <f t="shared" si="114"/>
        <v>0</v>
      </c>
      <c r="Z97" s="40">
        <f t="shared" si="115"/>
        <v>0</v>
      </c>
      <c r="AA97" s="44">
        <f t="shared" si="116"/>
        <v>2863.3654836839528</v>
      </c>
      <c r="AB97" s="35">
        <f t="shared" si="117"/>
        <v>12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258.62349508288156</v>
      </c>
      <c r="AD97" s="57">
        <v>0</v>
      </c>
      <c r="AE97" s="57">
        <v>0</v>
      </c>
      <c r="AF97" s="61">
        <f t="shared" si="105"/>
        <v>12</v>
      </c>
      <c r="AG97" s="40">
        <f t="shared" si="118"/>
        <v>0</v>
      </c>
      <c r="AH97" s="40">
        <f t="shared" si="119"/>
        <v>0</v>
      </c>
      <c r="AI97" s="44">
        <f t="shared" si="120"/>
        <v>3103.4819409945785</v>
      </c>
      <c r="AJ97" s="35">
        <f t="shared" si="106"/>
        <v>12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279.78681444455555</v>
      </c>
      <c r="AL97" s="57">
        <v>0</v>
      </c>
      <c r="AM97" s="57">
        <v>0</v>
      </c>
      <c r="AN97" s="61">
        <f t="shared" si="107"/>
        <v>12</v>
      </c>
      <c r="AO97" s="40">
        <f t="shared" si="121"/>
        <v>0</v>
      </c>
      <c r="AP97" s="40">
        <f t="shared" si="122"/>
        <v>0</v>
      </c>
      <c r="AQ97" s="44">
        <f t="shared" si="123"/>
        <v>3357.4417733346663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7</v>
      </c>
      <c r="G98" s="35">
        <f>SUMIFS(WORKING!$AC$3:$AC$6802,WORKING!$A$3:$A$6802,Results!$D$3,WORKING!$B$3:$B$6802,Results!A98,WORKING!$C$3:$C$6802,Results!C98)/1000</f>
        <v>2016.3070600000001</v>
      </c>
      <c r="H98" s="35">
        <f t="shared" si="108"/>
        <v>288.04386571428574</v>
      </c>
      <c r="I98" s="187" t="s">
        <v>754</v>
      </c>
      <c r="J98" s="212" t="s">
        <v>754</v>
      </c>
      <c r="K98" s="217">
        <f t="shared" si="109"/>
        <v>288.04386571428574</v>
      </c>
      <c r="L98" s="34">
        <f t="shared" si="102"/>
        <v>7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313.49712277979188</v>
      </c>
      <c r="N98" s="57">
        <v>0</v>
      </c>
      <c r="O98" s="57">
        <v>0</v>
      </c>
      <c r="P98" s="61">
        <f t="shared" si="103"/>
        <v>7</v>
      </c>
      <c r="Q98" s="40">
        <f t="shared" si="110"/>
        <v>0</v>
      </c>
      <c r="R98" s="40">
        <f t="shared" si="111"/>
        <v>0</v>
      </c>
      <c r="S98" s="44">
        <f t="shared" si="112"/>
        <v>2194.4798594585432</v>
      </c>
      <c r="T98" s="35">
        <f t="shared" si="113"/>
        <v>7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340.1348423743575</v>
      </c>
      <c r="V98" s="57">
        <v>0</v>
      </c>
      <c r="W98" s="57">
        <v>0</v>
      </c>
      <c r="X98" s="61">
        <f t="shared" si="104"/>
        <v>7</v>
      </c>
      <c r="Y98" s="40">
        <f t="shared" si="114"/>
        <v>0</v>
      </c>
      <c r="Z98" s="40">
        <f t="shared" si="115"/>
        <v>0</v>
      </c>
      <c r="AA98" s="44">
        <f t="shared" si="116"/>
        <v>2380.9438966205025</v>
      </c>
      <c r="AB98" s="35">
        <f t="shared" si="117"/>
        <v>7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368.69121165795661</v>
      </c>
      <c r="AD98" s="57">
        <v>0</v>
      </c>
      <c r="AE98" s="57">
        <v>0</v>
      </c>
      <c r="AF98" s="61">
        <f t="shared" si="105"/>
        <v>7</v>
      </c>
      <c r="AG98" s="40">
        <f t="shared" si="118"/>
        <v>0</v>
      </c>
      <c r="AH98" s="40">
        <f t="shared" si="119"/>
        <v>0</v>
      </c>
      <c r="AI98" s="44">
        <f t="shared" si="120"/>
        <v>2580.8384816056964</v>
      </c>
      <c r="AJ98" s="35">
        <f t="shared" si="106"/>
        <v>7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398.89768070669209</v>
      </c>
      <c r="AL98" s="57">
        <v>0</v>
      </c>
      <c r="AM98" s="57">
        <v>0</v>
      </c>
      <c r="AN98" s="61">
        <f t="shared" si="107"/>
        <v>7</v>
      </c>
      <c r="AO98" s="40">
        <f t="shared" si="121"/>
        <v>0</v>
      </c>
      <c r="AP98" s="40">
        <f t="shared" si="122"/>
        <v>0</v>
      </c>
      <c r="AQ98" s="44">
        <f t="shared" si="123"/>
        <v>2792.2837649468447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11</v>
      </c>
      <c r="G99" s="35">
        <f>SUMIFS(WORKING!$AC$3:$AC$6802,WORKING!$A$3:$A$6802,Results!$D$3,WORKING!$B$3:$B$6802,Results!A99,WORKING!$C$3:$C$6802,Results!C99)/1000</f>
        <v>3503.783300000001</v>
      </c>
      <c r="H99" s="35">
        <f t="shared" si="108"/>
        <v>318.52575454545462</v>
      </c>
      <c r="I99" s="187" t="s">
        <v>754</v>
      </c>
      <c r="J99" s="212">
        <v>3604</v>
      </c>
      <c r="K99" s="217">
        <f t="shared" si="109"/>
        <v>327.63636363636363</v>
      </c>
      <c r="L99" s="34">
        <f t="shared" si="102"/>
        <v>11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356.90188042072219</v>
      </c>
      <c r="N99" s="57">
        <v>0</v>
      </c>
      <c r="O99" s="57">
        <v>0</v>
      </c>
      <c r="P99" s="61">
        <f t="shared" si="103"/>
        <v>11</v>
      </c>
      <c r="Q99" s="40">
        <f t="shared" si="110"/>
        <v>0</v>
      </c>
      <c r="R99" s="40">
        <f t="shared" si="111"/>
        <v>0</v>
      </c>
      <c r="S99" s="44">
        <f t="shared" si="112"/>
        <v>3925.920684627944</v>
      </c>
      <c r="T99" s="35">
        <f t="shared" si="113"/>
        <v>11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387.32625014571767</v>
      </c>
      <c r="V99" s="57">
        <v>0</v>
      </c>
      <c r="W99" s="57">
        <v>0</v>
      </c>
      <c r="X99" s="61">
        <f t="shared" si="104"/>
        <v>11</v>
      </c>
      <c r="Y99" s="40">
        <f t="shared" si="114"/>
        <v>0</v>
      </c>
      <c r="Z99" s="40">
        <f t="shared" si="115"/>
        <v>0</v>
      </c>
      <c r="AA99" s="44">
        <f t="shared" si="116"/>
        <v>4260.5887516028943</v>
      </c>
      <c r="AB99" s="35">
        <f t="shared" si="117"/>
        <v>11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419.95140801874152</v>
      </c>
      <c r="AD99" s="57">
        <v>0</v>
      </c>
      <c r="AE99" s="57">
        <v>0</v>
      </c>
      <c r="AF99" s="61">
        <f t="shared" si="105"/>
        <v>11</v>
      </c>
      <c r="AG99" s="40">
        <f t="shared" si="118"/>
        <v>0</v>
      </c>
      <c r="AH99" s="40">
        <f t="shared" si="119"/>
        <v>0</v>
      </c>
      <c r="AI99" s="44">
        <f t="shared" si="120"/>
        <v>4619.4654882061568</v>
      </c>
      <c r="AJ99" s="35">
        <f t="shared" si="106"/>
        <v>11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454.47295310959601</v>
      </c>
      <c r="AL99" s="57">
        <v>0</v>
      </c>
      <c r="AM99" s="57">
        <v>0</v>
      </c>
      <c r="AN99" s="61">
        <f t="shared" si="107"/>
        <v>11</v>
      </c>
      <c r="AO99" s="40">
        <f t="shared" si="121"/>
        <v>0</v>
      </c>
      <c r="AP99" s="40">
        <f t="shared" si="122"/>
        <v>0</v>
      </c>
      <c r="AQ99" s="44">
        <f t="shared" si="123"/>
        <v>4999.2024842055562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5</v>
      </c>
      <c r="G100" s="35">
        <f>SUMIFS(WORKING!$AC$3:$AC$6802,WORKING!$A$3:$A$6802,Results!$D$3,WORKING!$B$3:$B$6802,Results!A100,WORKING!$C$3:$C$6802,Results!C100)/1000</f>
        <v>1897.9684699999998</v>
      </c>
      <c r="H100" s="35">
        <f t="shared" si="108"/>
        <v>379.59369399999997</v>
      </c>
      <c r="I100" s="187" t="s">
        <v>754</v>
      </c>
      <c r="J100" s="212" t="s">
        <v>754</v>
      </c>
      <c r="K100" s="217">
        <f t="shared" si="109"/>
        <v>379.59369399999997</v>
      </c>
      <c r="L100" s="34">
        <f t="shared" si="102"/>
        <v>5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413.42624846948024</v>
      </c>
      <c r="N100" s="57">
        <v>0</v>
      </c>
      <c r="O100" s="57">
        <v>0</v>
      </c>
      <c r="P100" s="61">
        <f t="shared" si="103"/>
        <v>5</v>
      </c>
      <c r="Q100" s="40">
        <f t="shared" si="110"/>
        <v>0</v>
      </c>
      <c r="R100" s="40">
        <f t="shared" si="111"/>
        <v>0</v>
      </c>
      <c r="S100" s="44">
        <f t="shared" si="112"/>
        <v>2067.131242347401</v>
      </c>
      <c r="T100" s="35">
        <f t="shared" si="113"/>
        <v>5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448.64890317181562</v>
      </c>
      <c r="V100" s="57">
        <v>0</v>
      </c>
      <c r="W100" s="57">
        <v>0</v>
      </c>
      <c r="X100" s="61">
        <f t="shared" si="104"/>
        <v>5</v>
      </c>
      <c r="Y100" s="40">
        <f t="shared" si="114"/>
        <v>0</v>
      </c>
      <c r="Z100" s="40">
        <f t="shared" si="115"/>
        <v>0</v>
      </c>
      <c r="AA100" s="44">
        <f t="shared" si="116"/>
        <v>2243.2445158590781</v>
      </c>
      <c r="AB100" s="35">
        <f t="shared" si="117"/>
        <v>5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486.41736981065094</v>
      </c>
      <c r="AD100" s="57">
        <v>1</v>
      </c>
      <c r="AE100" s="57">
        <v>0</v>
      </c>
      <c r="AF100" s="61">
        <f t="shared" si="105"/>
        <v>6</v>
      </c>
      <c r="AG100" s="40">
        <f t="shared" si="118"/>
        <v>486.41736981065094</v>
      </c>
      <c r="AH100" s="40">
        <f t="shared" si="119"/>
        <v>0</v>
      </c>
      <c r="AI100" s="44">
        <f t="shared" si="120"/>
        <v>2918.5042188639054</v>
      </c>
      <c r="AJ100" s="35">
        <f t="shared" si="106"/>
        <v>6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526.37857086513247</v>
      </c>
      <c r="AL100" s="57">
        <v>1</v>
      </c>
      <c r="AM100" s="57">
        <v>0</v>
      </c>
      <c r="AN100" s="61">
        <f t="shared" si="107"/>
        <v>7</v>
      </c>
      <c r="AO100" s="40">
        <f t="shared" si="121"/>
        <v>526.37857086513247</v>
      </c>
      <c r="AP100" s="40">
        <f t="shared" si="122"/>
        <v>0</v>
      </c>
      <c r="AQ100" s="44">
        <f t="shared" si="123"/>
        <v>3684.6499960559272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4</v>
      </c>
      <c r="G101" s="35">
        <f>SUMIFS(WORKING!$AC$3:$AC$6802,WORKING!$A$3:$A$6802,Results!$D$3,WORKING!$B$3:$B$6802,Results!A101,WORKING!$C$3:$C$6802,Results!C101)/1000</f>
        <v>2629.22489</v>
      </c>
      <c r="H101" s="35">
        <f t="shared" si="108"/>
        <v>657.30622249999999</v>
      </c>
      <c r="I101" s="187" t="s">
        <v>754</v>
      </c>
      <c r="J101" s="212" t="s">
        <v>754</v>
      </c>
      <c r="K101" s="217">
        <f t="shared" si="109"/>
        <v>657.30622249999999</v>
      </c>
      <c r="L101" s="34">
        <f t="shared" si="102"/>
        <v>4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716.32091683611441</v>
      </c>
      <c r="N101" s="57">
        <v>0</v>
      </c>
      <c r="O101" s="57">
        <v>0</v>
      </c>
      <c r="P101" s="61">
        <f t="shared" si="103"/>
        <v>4</v>
      </c>
      <c r="Q101" s="40">
        <f t="shared" si="110"/>
        <v>0</v>
      </c>
      <c r="R101" s="40">
        <f t="shared" si="111"/>
        <v>0</v>
      </c>
      <c r="S101" s="44">
        <f t="shared" si="112"/>
        <v>2865.2836673444576</v>
      </c>
      <c r="T101" s="35">
        <f t="shared" si="113"/>
        <v>4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777.47496860916681</v>
      </c>
      <c r="V101" s="57">
        <v>0</v>
      </c>
      <c r="W101" s="57">
        <v>0</v>
      </c>
      <c r="X101" s="61">
        <f t="shared" si="104"/>
        <v>4</v>
      </c>
      <c r="Y101" s="40">
        <f t="shared" si="114"/>
        <v>0</v>
      </c>
      <c r="Z101" s="40">
        <f t="shared" si="115"/>
        <v>0</v>
      </c>
      <c r="AA101" s="44">
        <f t="shared" si="116"/>
        <v>3109.8998744366672</v>
      </c>
      <c r="AB101" s="35">
        <f t="shared" si="117"/>
        <v>4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843.06157833249654</v>
      </c>
      <c r="AD101" s="57">
        <v>0</v>
      </c>
      <c r="AE101" s="57">
        <v>0</v>
      </c>
      <c r="AF101" s="61">
        <f t="shared" si="105"/>
        <v>4</v>
      </c>
      <c r="AG101" s="40">
        <f t="shared" si="118"/>
        <v>0</v>
      </c>
      <c r="AH101" s="40">
        <f t="shared" si="119"/>
        <v>0</v>
      </c>
      <c r="AI101" s="44">
        <f t="shared" si="120"/>
        <v>3372.2463133299862</v>
      </c>
      <c r="AJ101" s="35">
        <f t="shared" si="106"/>
        <v>4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912.47135032616097</v>
      </c>
      <c r="AL101" s="57">
        <v>0</v>
      </c>
      <c r="AM101" s="57">
        <v>0</v>
      </c>
      <c r="AN101" s="61">
        <f t="shared" si="107"/>
        <v>4</v>
      </c>
      <c r="AO101" s="40">
        <f t="shared" si="121"/>
        <v>0</v>
      </c>
      <c r="AP101" s="40">
        <f t="shared" si="122"/>
        <v>0</v>
      </c>
      <c r="AQ101" s="44">
        <f t="shared" si="123"/>
        <v>3649.8854013046439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9</v>
      </c>
      <c r="G102" s="35">
        <f>SUMIFS(WORKING!$AC$3:$AC$6802,WORKING!$A$3:$A$6802,Results!$D$3,WORKING!$B$3:$B$6802,Results!A102,WORKING!$C$3:$C$6802,Results!C102)/1000</f>
        <v>5494.8728500000007</v>
      </c>
      <c r="H102" s="35">
        <f t="shared" si="108"/>
        <v>610.54142777777781</v>
      </c>
      <c r="I102" s="187" t="s">
        <v>754</v>
      </c>
      <c r="J102" s="212" t="s">
        <v>754</v>
      </c>
      <c r="K102" s="217">
        <f t="shared" si="109"/>
        <v>610.54142777777781</v>
      </c>
      <c r="L102" s="34">
        <f t="shared" si="102"/>
        <v>9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666.75450478028893</v>
      </c>
      <c r="N102" s="57">
        <v>0</v>
      </c>
      <c r="O102" s="57">
        <v>1</v>
      </c>
      <c r="P102" s="61">
        <f t="shared" si="103"/>
        <v>8</v>
      </c>
      <c r="Q102" s="40">
        <f t="shared" si="110"/>
        <v>0</v>
      </c>
      <c r="R102" s="40">
        <f t="shared" si="111"/>
        <v>-666.75450478028893</v>
      </c>
      <c r="S102" s="44">
        <f t="shared" si="112"/>
        <v>5334.0360382423114</v>
      </c>
      <c r="T102" s="35">
        <f t="shared" si="113"/>
        <v>8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724.08289048199151</v>
      </c>
      <c r="V102" s="57">
        <v>1</v>
      </c>
      <c r="W102" s="57">
        <v>1</v>
      </c>
      <c r="X102" s="61">
        <f t="shared" si="104"/>
        <v>8</v>
      </c>
      <c r="Y102" s="40">
        <f t="shared" si="114"/>
        <v>724.08289048199151</v>
      </c>
      <c r="Z102" s="40">
        <f t="shared" si="115"/>
        <v>-724.08289048199151</v>
      </c>
      <c r="AA102" s="44">
        <f t="shared" si="116"/>
        <v>5792.6631238559321</v>
      </c>
      <c r="AB102" s="35">
        <f t="shared" si="117"/>
        <v>8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785.60554483168164</v>
      </c>
      <c r="AD102" s="57">
        <v>0</v>
      </c>
      <c r="AE102" s="57">
        <v>1</v>
      </c>
      <c r="AF102" s="61">
        <f t="shared" si="105"/>
        <v>7</v>
      </c>
      <c r="AG102" s="40">
        <f t="shared" si="118"/>
        <v>0</v>
      </c>
      <c r="AH102" s="40">
        <f t="shared" si="119"/>
        <v>-785.60554483168164</v>
      </c>
      <c r="AI102" s="44">
        <f t="shared" si="120"/>
        <v>5499.2388138217711</v>
      </c>
      <c r="AJ102" s="35">
        <f t="shared" si="106"/>
        <v>7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850.76087405684234</v>
      </c>
      <c r="AL102" s="57">
        <v>0</v>
      </c>
      <c r="AM102" s="57">
        <v>1</v>
      </c>
      <c r="AN102" s="61">
        <f t="shared" si="107"/>
        <v>6</v>
      </c>
      <c r="AO102" s="40">
        <f t="shared" si="121"/>
        <v>0</v>
      </c>
      <c r="AP102" s="40">
        <f t="shared" si="122"/>
        <v>-850.76087405684234</v>
      </c>
      <c r="AQ102" s="44">
        <f t="shared" si="123"/>
        <v>5104.5652443410545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5</v>
      </c>
      <c r="G103" s="35">
        <f>SUMIFS(WORKING!$AC$3:$AC$6802,WORKING!$A$3:$A$6802,Results!$D$3,WORKING!$B$3:$B$6802,Results!A103,WORKING!$C$3:$C$6802,Results!C103)/1000</f>
        <v>3778.2720100000001</v>
      </c>
      <c r="H103" s="35">
        <f t="shared" si="108"/>
        <v>755.654402</v>
      </c>
      <c r="I103" s="187" t="s">
        <v>754</v>
      </c>
      <c r="J103" s="212" t="s">
        <v>754</v>
      </c>
      <c r="K103" s="217">
        <f t="shared" si="109"/>
        <v>755.654402</v>
      </c>
      <c r="L103" s="34">
        <f t="shared" si="102"/>
        <v>5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825.05930087212005</v>
      </c>
      <c r="N103" s="57">
        <v>0</v>
      </c>
      <c r="O103" s="57">
        <v>0</v>
      </c>
      <c r="P103" s="61">
        <f t="shared" si="103"/>
        <v>5</v>
      </c>
      <c r="Q103" s="40">
        <f t="shared" si="110"/>
        <v>0</v>
      </c>
      <c r="R103" s="40">
        <f t="shared" si="111"/>
        <v>0</v>
      </c>
      <c r="S103" s="44">
        <f t="shared" si="112"/>
        <v>4125.2965043606</v>
      </c>
      <c r="T103" s="35">
        <f t="shared" si="113"/>
        <v>5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895.81559485498656</v>
      </c>
      <c r="V103" s="57">
        <v>0</v>
      </c>
      <c r="W103" s="57">
        <v>0</v>
      </c>
      <c r="X103" s="61">
        <f t="shared" si="104"/>
        <v>5</v>
      </c>
      <c r="Y103" s="40">
        <f t="shared" si="114"/>
        <v>0</v>
      </c>
      <c r="Z103" s="40">
        <f t="shared" si="115"/>
        <v>0</v>
      </c>
      <c r="AA103" s="44">
        <f t="shared" si="116"/>
        <v>4479.0779742749328</v>
      </c>
      <c r="AB103" s="35">
        <f t="shared" si="117"/>
        <v>5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971.73087148351215</v>
      </c>
      <c r="AD103" s="57">
        <v>0</v>
      </c>
      <c r="AE103" s="57">
        <v>0</v>
      </c>
      <c r="AF103" s="61">
        <f t="shared" si="105"/>
        <v>5</v>
      </c>
      <c r="AG103" s="40">
        <f t="shared" si="118"/>
        <v>0</v>
      </c>
      <c r="AH103" s="40">
        <f t="shared" si="119"/>
        <v>0</v>
      </c>
      <c r="AI103" s="44">
        <f t="shared" si="120"/>
        <v>4858.6543574175612</v>
      </c>
      <c r="AJ103" s="35">
        <f t="shared" si="106"/>
        <v>5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1052.1074508373338</v>
      </c>
      <c r="AL103" s="57">
        <v>0</v>
      </c>
      <c r="AM103" s="57">
        <v>0</v>
      </c>
      <c r="AN103" s="61">
        <f t="shared" si="107"/>
        <v>5</v>
      </c>
      <c r="AO103" s="40">
        <f t="shared" si="121"/>
        <v>0</v>
      </c>
      <c r="AP103" s="40">
        <f t="shared" si="122"/>
        <v>0</v>
      </c>
      <c r="AQ103" s="44">
        <f t="shared" si="123"/>
        <v>5260.5372541866691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13</v>
      </c>
      <c r="G104" s="35">
        <f>SUMIFS(WORKING!$AC$3:$AC$6802,WORKING!$A$3:$A$6802,Results!$D$3,WORKING!$B$3:$B$6802,Results!A104,WORKING!$C$3:$C$6802,Results!C104)/1000</f>
        <v>12878.08093</v>
      </c>
      <c r="H104" s="35">
        <f t="shared" si="108"/>
        <v>990.62161000000003</v>
      </c>
      <c r="I104" s="187" t="s">
        <v>754</v>
      </c>
      <c r="J104" s="212" t="s">
        <v>754</v>
      </c>
      <c r="K104" s="217">
        <f t="shared" si="109"/>
        <v>990.62161000000003</v>
      </c>
      <c r="L104" s="34">
        <f t="shared" si="102"/>
        <v>13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1038.1612309207114</v>
      </c>
      <c r="N104" s="57">
        <v>1</v>
      </c>
      <c r="O104" s="57">
        <v>0</v>
      </c>
      <c r="P104" s="61">
        <f t="shared" si="103"/>
        <v>14</v>
      </c>
      <c r="Q104" s="40">
        <f t="shared" si="110"/>
        <v>1038.1612309207114</v>
      </c>
      <c r="R104" s="40">
        <f t="shared" si="111"/>
        <v>0</v>
      </c>
      <c r="S104" s="44">
        <f t="shared" si="112"/>
        <v>14534.257232889961</v>
      </c>
      <c r="T104" s="35">
        <f t="shared" si="113"/>
        <v>14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1116.4193602784874</v>
      </c>
      <c r="V104" s="57">
        <v>0</v>
      </c>
      <c r="W104" s="57">
        <v>0</v>
      </c>
      <c r="X104" s="61">
        <f t="shared" si="104"/>
        <v>14</v>
      </c>
      <c r="Y104" s="40">
        <f t="shared" si="114"/>
        <v>0</v>
      </c>
      <c r="Z104" s="40">
        <f t="shared" si="115"/>
        <v>0</v>
      </c>
      <c r="AA104" s="44">
        <f t="shared" si="116"/>
        <v>15629.871043898824</v>
      </c>
      <c r="AB104" s="35">
        <f t="shared" si="117"/>
        <v>14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1199.4440836646233</v>
      </c>
      <c r="AD104" s="57">
        <v>0</v>
      </c>
      <c r="AE104" s="57">
        <v>0</v>
      </c>
      <c r="AF104" s="61">
        <f t="shared" si="105"/>
        <v>14</v>
      </c>
      <c r="AG104" s="40">
        <f t="shared" si="118"/>
        <v>0</v>
      </c>
      <c r="AH104" s="40">
        <f t="shared" si="119"/>
        <v>0</v>
      </c>
      <c r="AI104" s="44">
        <f t="shared" si="120"/>
        <v>16792.217171304728</v>
      </c>
      <c r="AJ104" s="35">
        <f t="shared" si="106"/>
        <v>14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1286.2094060139846</v>
      </c>
      <c r="AL104" s="57">
        <v>0</v>
      </c>
      <c r="AM104" s="57">
        <v>0</v>
      </c>
      <c r="AN104" s="61">
        <f t="shared" si="107"/>
        <v>14</v>
      </c>
      <c r="AO104" s="40">
        <f t="shared" si="121"/>
        <v>0</v>
      </c>
      <c r="AP104" s="40">
        <f t="shared" si="122"/>
        <v>0</v>
      </c>
      <c r="AQ104" s="44">
        <f t="shared" si="123"/>
        <v>18006.931684195784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6</v>
      </c>
      <c r="G105" s="35">
        <f>SUMIFS(WORKING!$AC$3:$AC$6802,WORKING!$A$3:$A$6802,Results!$D$3,WORKING!$B$3:$B$6802,Results!A105,WORKING!$C$3:$C$6802,Results!C105)/1000</f>
        <v>6675.6122599999999</v>
      </c>
      <c r="H105" s="35">
        <f t="shared" si="108"/>
        <v>1112.6020433333333</v>
      </c>
      <c r="I105" s="187" t="s">
        <v>754</v>
      </c>
      <c r="J105" s="212" t="s">
        <v>754</v>
      </c>
      <c r="K105" s="217">
        <f t="shared" si="109"/>
        <v>1112.6020433333333</v>
      </c>
      <c r="L105" s="34">
        <f t="shared" si="102"/>
        <v>6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1165.807319174583</v>
      </c>
      <c r="N105" s="57">
        <v>0</v>
      </c>
      <c r="O105" s="57">
        <v>0</v>
      </c>
      <c r="P105" s="61">
        <f t="shared" si="103"/>
        <v>6</v>
      </c>
      <c r="Q105" s="40">
        <f t="shared" si="110"/>
        <v>0</v>
      </c>
      <c r="R105" s="40">
        <f t="shared" si="111"/>
        <v>0</v>
      </c>
      <c r="S105" s="44">
        <f t="shared" si="112"/>
        <v>6994.8439150474978</v>
      </c>
      <c r="T105" s="35">
        <f t="shared" si="113"/>
        <v>6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1253.4853013912077</v>
      </c>
      <c r="V105" s="57">
        <v>0</v>
      </c>
      <c r="W105" s="57">
        <v>0</v>
      </c>
      <c r="X105" s="61">
        <f t="shared" si="104"/>
        <v>6</v>
      </c>
      <c r="Y105" s="40">
        <f t="shared" si="114"/>
        <v>0</v>
      </c>
      <c r="Z105" s="40">
        <f t="shared" si="115"/>
        <v>0</v>
      </c>
      <c r="AA105" s="44">
        <f t="shared" si="116"/>
        <v>7520.9118083472458</v>
      </c>
      <c r="AB105" s="35">
        <f t="shared" si="117"/>
        <v>6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1346.4858959722892</v>
      </c>
      <c r="AD105" s="57">
        <v>0</v>
      </c>
      <c r="AE105" s="57">
        <v>0</v>
      </c>
      <c r="AF105" s="61">
        <f t="shared" si="105"/>
        <v>6</v>
      </c>
      <c r="AG105" s="40">
        <f t="shared" si="118"/>
        <v>0</v>
      </c>
      <c r="AH105" s="40">
        <f t="shared" si="119"/>
        <v>0</v>
      </c>
      <c r="AI105" s="44">
        <f t="shared" si="120"/>
        <v>8078.9153758337352</v>
      </c>
      <c r="AJ105" s="35">
        <f t="shared" si="106"/>
        <v>6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1443.654931829238</v>
      </c>
      <c r="AL105" s="57">
        <v>0</v>
      </c>
      <c r="AM105" s="57">
        <v>0</v>
      </c>
      <c r="AN105" s="61">
        <f t="shared" si="107"/>
        <v>6</v>
      </c>
      <c r="AO105" s="40">
        <f t="shared" si="121"/>
        <v>0</v>
      </c>
      <c r="AP105" s="40">
        <f t="shared" si="122"/>
        <v>0</v>
      </c>
      <c r="AQ105" s="44">
        <f t="shared" si="123"/>
        <v>8661.9295909754273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1</v>
      </c>
      <c r="G106" s="35">
        <f>SUMIFS(WORKING!$AC$3:$AC$6802,WORKING!$A$3:$A$6802,Results!$D$3,WORKING!$B$3:$B$6802,Results!A106,WORKING!$C$3:$C$6802,Results!C106)/1000</f>
        <v>1325.7937099999999</v>
      </c>
      <c r="H106" s="35">
        <f t="shared" si="108"/>
        <v>1325.7937099999999</v>
      </c>
      <c r="I106" s="187" t="s">
        <v>754</v>
      </c>
      <c r="J106" s="212" t="s">
        <v>754</v>
      </c>
      <c r="K106" s="217">
        <f t="shared" si="109"/>
        <v>1325.7937099999999</v>
      </c>
      <c r="L106" s="34">
        <f t="shared" si="102"/>
        <v>1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1389.8898955362499</v>
      </c>
      <c r="N106" s="57">
        <v>0</v>
      </c>
      <c r="O106" s="57">
        <v>0</v>
      </c>
      <c r="P106" s="61">
        <f t="shared" si="103"/>
        <v>1</v>
      </c>
      <c r="Q106" s="40">
        <f t="shared" si="110"/>
        <v>0</v>
      </c>
      <c r="R106" s="40">
        <f t="shared" si="111"/>
        <v>0</v>
      </c>
      <c r="S106" s="44">
        <f t="shared" si="112"/>
        <v>1389.8898955362499</v>
      </c>
      <c r="T106" s="35">
        <f t="shared" si="113"/>
        <v>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1495.169346681027</v>
      </c>
      <c r="V106" s="57">
        <v>0</v>
      </c>
      <c r="W106" s="57">
        <v>0</v>
      </c>
      <c r="X106" s="61">
        <f t="shared" si="104"/>
        <v>1</v>
      </c>
      <c r="Y106" s="40">
        <f t="shared" si="114"/>
        <v>0</v>
      </c>
      <c r="Z106" s="40">
        <f t="shared" si="115"/>
        <v>0</v>
      </c>
      <c r="AA106" s="44">
        <f t="shared" si="116"/>
        <v>1495.169346681027</v>
      </c>
      <c r="AB106" s="35">
        <f t="shared" si="117"/>
        <v>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1606.9059790735569</v>
      </c>
      <c r="AD106" s="57">
        <v>0</v>
      </c>
      <c r="AE106" s="57">
        <v>0</v>
      </c>
      <c r="AF106" s="61">
        <f t="shared" si="105"/>
        <v>1</v>
      </c>
      <c r="AG106" s="40">
        <f t="shared" si="118"/>
        <v>0</v>
      </c>
      <c r="AH106" s="40">
        <f t="shared" si="119"/>
        <v>0</v>
      </c>
      <c r="AI106" s="44">
        <f t="shared" si="120"/>
        <v>1606.9059790735569</v>
      </c>
      <c r="AJ106" s="35">
        <f t="shared" si="106"/>
        <v>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1723.7313322518658</v>
      </c>
      <c r="AL106" s="57">
        <v>0</v>
      </c>
      <c r="AM106" s="57">
        <v>0</v>
      </c>
      <c r="AN106" s="61">
        <f t="shared" si="107"/>
        <v>1</v>
      </c>
      <c r="AO106" s="40">
        <f t="shared" si="121"/>
        <v>0</v>
      </c>
      <c r="AP106" s="40">
        <f t="shared" si="122"/>
        <v>0</v>
      </c>
      <c r="AQ106" s="44">
        <f t="shared" si="123"/>
        <v>1723.7313322518658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75</v>
      </c>
      <c r="G112" s="41">
        <f>SUM(G92:G111)</f>
        <v>42953.181000000004</v>
      </c>
      <c r="H112" s="41">
        <f>IFERROR(G112/F112,0)</f>
        <v>572.70908000000009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75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43053.397700000001</v>
      </c>
      <c r="K112" s="41">
        <f>IFERROR(J112/I112,"")</f>
        <v>574.04530266666666</v>
      </c>
      <c r="L112" s="41">
        <f>SUM(L92:L111)</f>
        <v>75</v>
      </c>
      <c r="M112" s="41">
        <f>IFERROR(S112/P112,0)</f>
        <v>618.9741221257915</v>
      </c>
      <c r="N112" s="41">
        <f t="shared" ref="N112:T112" si="124">SUM(N92:N111)</f>
        <v>1</v>
      </c>
      <c r="O112" s="41">
        <f t="shared" si="124"/>
        <v>1</v>
      </c>
      <c r="P112" s="41">
        <f t="shared" si="124"/>
        <v>75</v>
      </c>
      <c r="Q112" s="41">
        <f t="shared" si="124"/>
        <v>1038.1612309207114</v>
      </c>
      <c r="R112" s="41">
        <f t="shared" si="124"/>
        <v>-666.75450478028893</v>
      </c>
      <c r="S112" s="45">
        <f t="shared" si="124"/>
        <v>46423.059159434364</v>
      </c>
      <c r="T112" s="41">
        <f t="shared" si="124"/>
        <v>75</v>
      </c>
      <c r="U112" s="41">
        <f>IFERROR(AA112/X112,0)</f>
        <v>668.77129692582901</v>
      </c>
      <c r="V112" s="41">
        <f t="shared" ref="V112:AB112" si="125">SUM(V92:V111)</f>
        <v>1</v>
      </c>
      <c r="W112" s="41">
        <f t="shared" si="125"/>
        <v>1</v>
      </c>
      <c r="X112" s="41">
        <f t="shared" si="125"/>
        <v>75</v>
      </c>
      <c r="Y112" s="41">
        <f t="shared" si="125"/>
        <v>724.08289048199151</v>
      </c>
      <c r="Z112" s="41">
        <f t="shared" si="125"/>
        <v>-724.08289048199151</v>
      </c>
      <c r="AA112" s="45">
        <f t="shared" si="125"/>
        <v>50157.847269437174</v>
      </c>
      <c r="AB112" s="41">
        <f t="shared" si="125"/>
        <v>75</v>
      </c>
      <c r="AC112" s="41">
        <f>IFERROR(AI112/AF112,0)</f>
        <v>717.92291791863579</v>
      </c>
      <c r="AD112" s="41">
        <f t="shared" ref="AD112:AJ112" si="126">SUM(AD92:AD111)</f>
        <v>1</v>
      </c>
      <c r="AE112" s="41">
        <f t="shared" si="126"/>
        <v>1</v>
      </c>
      <c r="AF112" s="41">
        <f t="shared" si="126"/>
        <v>75</v>
      </c>
      <c r="AG112" s="41">
        <f t="shared" si="126"/>
        <v>486.41736981065094</v>
      </c>
      <c r="AH112" s="41">
        <f t="shared" si="126"/>
        <v>-785.60554483168164</v>
      </c>
      <c r="AI112" s="45">
        <f t="shared" si="126"/>
        <v>53844.218843897681</v>
      </c>
      <c r="AJ112" s="41">
        <f t="shared" si="126"/>
        <v>75</v>
      </c>
      <c r="AK112" s="41">
        <f>IFERROR(AQ112/AN112,0)</f>
        <v>769.17773663226239</v>
      </c>
      <c r="AL112" s="41">
        <f t="shared" ref="AL112:AQ112" si="127">SUM(AL92:AL111)</f>
        <v>1</v>
      </c>
      <c r="AM112" s="41">
        <f t="shared" si="127"/>
        <v>1</v>
      </c>
      <c r="AN112" s="41">
        <f t="shared" si="127"/>
        <v>75</v>
      </c>
      <c r="AO112" s="41">
        <f t="shared" si="127"/>
        <v>526.37857086513247</v>
      </c>
      <c r="AP112" s="41">
        <f t="shared" si="127"/>
        <v>-850.76087405684234</v>
      </c>
      <c r="AQ112" s="45">
        <f t="shared" si="127"/>
        <v>57688.330247419683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44261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44919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47532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51144.432000000001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-2162.0591594343641</v>
      </c>
      <c r="T114" s="39"/>
      <c r="U114" s="39"/>
      <c r="V114" s="53"/>
      <c r="W114" s="53"/>
      <c r="X114" s="110"/>
      <c r="Y114" s="39"/>
      <c r="Z114" s="39"/>
      <c r="AA114" s="54">
        <f>AA113-AA112</f>
        <v>-5238.847269437174</v>
      </c>
      <c r="AB114" s="39"/>
      <c r="AC114" s="53"/>
      <c r="AD114" s="53"/>
      <c r="AE114" s="110"/>
      <c r="AF114" s="39"/>
      <c r="AG114" s="39"/>
      <c r="AH114" s="39"/>
      <c r="AI114" s="54">
        <f>AI113-AI112</f>
        <v>-6312.2188438976809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-6543.8982474196819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Rail Transport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20.832000000000001</v>
      </c>
      <c r="H120" s="35">
        <f>IFERROR(G120/F120,0)</f>
        <v>0</v>
      </c>
      <c r="I120" s="156" t="s">
        <v>754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2</v>
      </c>
      <c r="G122" s="35">
        <f>SUMIFS(WORKING!$AC$3:$AC$6802,WORKING!$A$3:$A$6802,Results!$D$3,WORKING!$B$3:$B$6802,Results!A122,WORKING!$C$3:$C$6802,Results!C122)/1000</f>
        <v>321.28049999999996</v>
      </c>
      <c r="H122" s="35">
        <f t="shared" si="134"/>
        <v>160.64024999999998</v>
      </c>
      <c r="I122" s="187" t="s">
        <v>754</v>
      </c>
      <c r="J122" s="212" t="s">
        <v>754</v>
      </c>
      <c r="K122" s="217">
        <f t="shared" si="135"/>
        <v>160.64024999999998</v>
      </c>
      <c r="L122" s="34">
        <f t="shared" si="128"/>
        <v>2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174.15806299034105</v>
      </c>
      <c r="N122" s="57">
        <v>0</v>
      </c>
      <c r="O122" s="57">
        <v>0</v>
      </c>
      <c r="P122" s="61">
        <f t="shared" si="129"/>
        <v>2</v>
      </c>
      <c r="Q122" s="40">
        <f t="shared" si="136"/>
        <v>0</v>
      </c>
      <c r="R122" s="40">
        <f t="shared" si="137"/>
        <v>0</v>
      </c>
      <c r="S122" s="44">
        <f t="shared" si="138"/>
        <v>348.3161259806821</v>
      </c>
      <c r="T122" s="35">
        <f t="shared" si="139"/>
        <v>2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188.74780731818333</v>
      </c>
      <c r="V122" s="57">
        <v>0</v>
      </c>
      <c r="W122" s="57">
        <v>0</v>
      </c>
      <c r="X122" s="61">
        <f t="shared" si="130"/>
        <v>2</v>
      </c>
      <c r="Y122" s="40">
        <f t="shared" si="140"/>
        <v>0</v>
      </c>
      <c r="Z122" s="40">
        <f t="shared" si="141"/>
        <v>0</v>
      </c>
      <c r="AA122" s="44">
        <f t="shared" si="142"/>
        <v>377.49561463636667</v>
      </c>
      <c r="AB122" s="35">
        <f t="shared" si="143"/>
        <v>2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204.36866926467775</v>
      </c>
      <c r="AD122" s="57">
        <v>0</v>
      </c>
      <c r="AE122" s="57">
        <v>0</v>
      </c>
      <c r="AF122" s="61">
        <f t="shared" si="131"/>
        <v>2</v>
      </c>
      <c r="AG122" s="40">
        <f t="shared" si="144"/>
        <v>0</v>
      </c>
      <c r="AH122" s="40">
        <f t="shared" si="145"/>
        <v>0</v>
      </c>
      <c r="AI122" s="44">
        <f t="shared" si="146"/>
        <v>408.7373385293555</v>
      </c>
      <c r="AJ122" s="35">
        <f t="shared" si="132"/>
        <v>2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220.86847068826978</v>
      </c>
      <c r="AL122" s="57">
        <v>0</v>
      </c>
      <c r="AM122" s="57">
        <v>0</v>
      </c>
      <c r="AN122" s="61">
        <f t="shared" si="133"/>
        <v>2</v>
      </c>
      <c r="AO122" s="40">
        <f t="shared" si="147"/>
        <v>0</v>
      </c>
      <c r="AP122" s="40">
        <f t="shared" si="148"/>
        <v>0</v>
      </c>
      <c r="AQ122" s="44">
        <f t="shared" si="149"/>
        <v>441.73694137653956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 t="s">
        <v>754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0</v>
      </c>
      <c r="H124" s="35">
        <f t="shared" si="134"/>
        <v>0</v>
      </c>
      <c r="I124" s="187" t="s">
        <v>754</v>
      </c>
      <c r="J124" s="212" t="s">
        <v>754</v>
      </c>
      <c r="K124" s="217" t="str">
        <f t="shared" si="135"/>
        <v/>
      </c>
      <c r="L124" s="34">
        <f t="shared" si="128"/>
        <v>0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0</v>
      </c>
      <c r="N124" s="57">
        <v>0</v>
      </c>
      <c r="O124" s="57">
        <v>0</v>
      </c>
      <c r="P124" s="61">
        <f t="shared" si="129"/>
        <v>0</v>
      </c>
      <c r="Q124" s="40">
        <f t="shared" si="136"/>
        <v>0</v>
      </c>
      <c r="R124" s="40">
        <f t="shared" si="137"/>
        <v>0</v>
      </c>
      <c r="S124" s="44">
        <f t="shared" si="138"/>
        <v>0</v>
      </c>
      <c r="T124" s="35">
        <f t="shared" si="139"/>
        <v>0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0</v>
      </c>
      <c r="V124" s="57">
        <v>0</v>
      </c>
      <c r="W124" s="57">
        <v>0</v>
      </c>
      <c r="X124" s="61">
        <f t="shared" si="130"/>
        <v>0</v>
      </c>
      <c r="Y124" s="40">
        <f t="shared" si="140"/>
        <v>0</v>
      </c>
      <c r="Z124" s="40">
        <f t="shared" si="141"/>
        <v>0</v>
      </c>
      <c r="AA124" s="44">
        <f t="shared" si="142"/>
        <v>0</v>
      </c>
      <c r="AB124" s="35">
        <f t="shared" si="143"/>
        <v>0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0</v>
      </c>
      <c r="AD124" s="57">
        <v>0</v>
      </c>
      <c r="AE124" s="57">
        <v>0</v>
      </c>
      <c r="AF124" s="61">
        <f t="shared" si="131"/>
        <v>0</v>
      </c>
      <c r="AG124" s="40">
        <f t="shared" si="144"/>
        <v>0</v>
      </c>
      <c r="AH124" s="40">
        <f t="shared" si="145"/>
        <v>0</v>
      </c>
      <c r="AI124" s="44">
        <f t="shared" si="146"/>
        <v>0</v>
      </c>
      <c r="AJ124" s="35">
        <f t="shared" si="132"/>
        <v>0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0</v>
      </c>
      <c r="AL124" s="57">
        <v>0</v>
      </c>
      <c r="AM124" s="57">
        <v>0</v>
      </c>
      <c r="AN124" s="61">
        <f t="shared" si="133"/>
        <v>0</v>
      </c>
      <c r="AO124" s="40">
        <f t="shared" si="147"/>
        <v>0</v>
      </c>
      <c r="AP124" s="40">
        <f t="shared" si="148"/>
        <v>0</v>
      </c>
      <c r="AQ124" s="44">
        <f t="shared" si="149"/>
        <v>0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7</v>
      </c>
      <c r="G125" s="35">
        <f>SUMIFS(WORKING!$AC$3:$AC$6802,WORKING!$A$3:$A$6802,Results!$D$3,WORKING!$B$3:$B$6802,Results!A125,WORKING!$C$3:$C$6802,Results!C125)/1000</f>
        <v>1579.8550599999999</v>
      </c>
      <c r="H125" s="35">
        <f t="shared" si="134"/>
        <v>225.69357999999997</v>
      </c>
      <c r="I125" s="187" t="s">
        <v>754</v>
      </c>
      <c r="J125" s="212" t="s">
        <v>754</v>
      </c>
      <c r="K125" s="217">
        <f t="shared" si="135"/>
        <v>225.69357999999997</v>
      </c>
      <c r="L125" s="34">
        <f t="shared" si="128"/>
        <v>7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245.30919511913078</v>
      </c>
      <c r="N125" s="57">
        <v>0</v>
      </c>
      <c r="O125" s="57">
        <v>0</v>
      </c>
      <c r="P125" s="61">
        <f t="shared" si="129"/>
        <v>7</v>
      </c>
      <c r="Q125" s="40">
        <f t="shared" si="136"/>
        <v>0</v>
      </c>
      <c r="R125" s="40">
        <f t="shared" si="137"/>
        <v>0</v>
      </c>
      <c r="S125" s="44">
        <f t="shared" si="138"/>
        <v>1717.1643658339153</v>
      </c>
      <c r="T125" s="35">
        <f t="shared" si="139"/>
        <v>7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266.05256924106823</v>
      </c>
      <c r="V125" s="57">
        <v>0</v>
      </c>
      <c r="W125" s="57">
        <v>0</v>
      </c>
      <c r="X125" s="61">
        <f t="shared" si="130"/>
        <v>7</v>
      </c>
      <c r="Y125" s="40">
        <f t="shared" si="140"/>
        <v>0</v>
      </c>
      <c r="Z125" s="40">
        <f t="shared" si="141"/>
        <v>0</v>
      </c>
      <c r="AA125" s="44">
        <f t="shared" si="142"/>
        <v>1862.3679846874775</v>
      </c>
      <c r="AB125" s="35">
        <f t="shared" si="143"/>
        <v>7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288.28040776921813</v>
      </c>
      <c r="AD125" s="57">
        <v>0</v>
      </c>
      <c r="AE125" s="57">
        <v>0</v>
      </c>
      <c r="AF125" s="61">
        <f t="shared" si="131"/>
        <v>7</v>
      </c>
      <c r="AG125" s="40">
        <f t="shared" si="144"/>
        <v>0</v>
      </c>
      <c r="AH125" s="40">
        <f t="shared" si="145"/>
        <v>0</v>
      </c>
      <c r="AI125" s="44">
        <f t="shared" si="146"/>
        <v>2017.962854384527</v>
      </c>
      <c r="AJ125" s="35">
        <f t="shared" si="132"/>
        <v>7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311.78106738511781</v>
      </c>
      <c r="AL125" s="57">
        <v>0</v>
      </c>
      <c r="AM125" s="57">
        <v>0</v>
      </c>
      <c r="AN125" s="61">
        <f t="shared" si="133"/>
        <v>7</v>
      </c>
      <c r="AO125" s="40">
        <f t="shared" si="147"/>
        <v>0</v>
      </c>
      <c r="AP125" s="40">
        <f t="shared" si="148"/>
        <v>0</v>
      </c>
      <c r="AQ125" s="44">
        <f t="shared" si="149"/>
        <v>2182.4674716958248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5</v>
      </c>
      <c r="G126" s="35">
        <f>SUMIFS(WORKING!$AC$3:$AC$6802,WORKING!$A$3:$A$6802,Results!$D$3,WORKING!$B$3:$B$6802,Results!A126,WORKING!$C$3:$C$6802,Results!C126)/1000</f>
        <v>1443.6418800000001</v>
      </c>
      <c r="H126" s="35">
        <f t="shared" si="134"/>
        <v>288.72837600000003</v>
      </c>
      <c r="I126" s="187" t="s">
        <v>754</v>
      </c>
      <c r="J126" s="212" t="s">
        <v>754</v>
      </c>
      <c r="K126" s="217">
        <f t="shared" si="135"/>
        <v>288.72837600000003</v>
      </c>
      <c r="L126" s="34">
        <f t="shared" si="128"/>
        <v>5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314.28042040712643</v>
      </c>
      <c r="N126" s="57">
        <v>0</v>
      </c>
      <c r="O126" s="57">
        <v>0</v>
      </c>
      <c r="P126" s="61">
        <f t="shared" si="129"/>
        <v>5</v>
      </c>
      <c r="Q126" s="40">
        <f t="shared" si="136"/>
        <v>0</v>
      </c>
      <c r="R126" s="40">
        <f t="shared" si="137"/>
        <v>0</v>
      </c>
      <c r="S126" s="44">
        <f t="shared" si="138"/>
        <v>1571.4021020356322</v>
      </c>
      <c r="T126" s="35">
        <f t="shared" si="139"/>
        <v>5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340.99323315761103</v>
      </c>
      <c r="V126" s="57">
        <v>0</v>
      </c>
      <c r="W126" s="57">
        <v>0</v>
      </c>
      <c r="X126" s="61">
        <f t="shared" si="130"/>
        <v>5</v>
      </c>
      <c r="Y126" s="40">
        <f t="shared" si="140"/>
        <v>0</v>
      </c>
      <c r="Z126" s="40">
        <f t="shared" si="141"/>
        <v>0</v>
      </c>
      <c r="AA126" s="44">
        <f t="shared" si="142"/>
        <v>1704.9661657880552</v>
      </c>
      <c r="AB126" s="35">
        <f t="shared" si="143"/>
        <v>5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369.63108391208067</v>
      </c>
      <c r="AD126" s="57">
        <v>0</v>
      </c>
      <c r="AE126" s="57">
        <v>0</v>
      </c>
      <c r="AF126" s="61">
        <f t="shared" si="131"/>
        <v>5</v>
      </c>
      <c r="AG126" s="40">
        <f t="shared" si="144"/>
        <v>0</v>
      </c>
      <c r="AH126" s="40">
        <f t="shared" si="145"/>
        <v>0</v>
      </c>
      <c r="AI126" s="44">
        <f t="shared" si="146"/>
        <v>1848.1554195604033</v>
      </c>
      <c r="AJ126" s="35">
        <f t="shared" si="132"/>
        <v>5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399.92509050676074</v>
      </c>
      <c r="AL126" s="57">
        <v>0</v>
      </c>
      <c r="AM126" s="57">
        <v>0</v>
      </c>
      <c r="AN126" s="61">
        <f t="shared" si="133"/>
        <v>5</v>
      </c>
      <c r="AO126" s="40">
        <f t="shared" si="147"/>
        <v>0</v>
      </c>
      <c r="AP126" s="40">
        <f t="shared" si="148"/>
        <v>0</v>
      </c>
      <c r="AQ126" s="44">
        <f t="shared" si="149"/>
        <v>1999.6254525338036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0</v>
      </c>
      <c r="G127" s="35">
        <f>SUMIFS(WORKING!$AC$3:$AC$6802,WORKING!$A$3:$A$6802,Results!$D$3,WORKING!$B$3:$B$6802,Results!A127,WORKING!$C$3:$C$6802,Results!C127)/1000</f>
        <v>0</v>
      </c>
      <c r="H127" s="35">
        <f t="shared" si="134"/>
        <v>0</v>
      </c>
      <c r="I127" s="187" t="s">
        <v>754</v>
      </c>
      <c r="J127" s="212" t="s">
        <v>754</v>
      </c>
      <c r="K127" s="217" t="str">
        <f t="shared" si="135"/>
        <v/>
      </c>
      <c r="L127" s="34">
        <f t="shared" si="128"/>
        <v>0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0</v>
      </c>
      <c r="N127" s="57">
        <v>0</v>
      </c>
      <c r="O127" s="57">
        <v>0</v>
      </c>
      <c r="P127" s="61">
        <f t="shared" si="129"/>
        <v>0</v>
      </c>
      <c r="Q127" s="40">
        <f t="shared" si="136"/>
        <v>0</v>
      </c>
      <c r="R127" s="40">
        <f t="shared" si="137"/>
        <v>0</v>
      </c>
      <c r="S127" s="44">
        <f t="shared" si="138"/>
        <v>0</v>
      </c>
      <c r="T127" s="35">
        <f t="shared" si="139"/>
        <v>0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0</v>
      </c>
      <c r="V127" s="57">
        <v>0</v>
      </c>
      <c r="W127" s="57">
        <v>0</v>
      </c>
      <c r="X127" s="61">
        <f t="shared" si="130"/>
        <v>0</v>
      </c>
      <c r="Y127" s="40">
        <f t="shared" si="140"/>
        <v>0</v>
      </c>
      <c r="Z127" s="40">
        <f t="shared" si="141"/>
        <v>0</v>
      </c>
      <c r="AA127" s="44">
        <f t="shared" si="142"/>
        <v>0</v>
      </c>
      <c r="AB127" s="35">
        <f t="shared" si="143"/>
        <v>0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0</v>
      </c>
      <c r="AD127" s="57">
        <v>0</v>
      </c>
      <c r="AE127" s="57">
        <v>0</v>
      </c>
      <c r="AF127" s="61">
        <f t="shared" si="131"/>
        <v>0</v>
      </c>
      <c r="AG127" s="40">
        <f t="shared" si="144"/>
        <v>0</v>
      </c>
      <c r="AH127" s="40">
        <f t="shared" si="145"/>
        <v>0</v>
      </c>
      <c r="AI127" s="44">
        <f t="shared" si="146"/>
        <v>0</v>
      </c>
      <c r="AJ127" s="35">
        <f t="shared" si="132"/>
        <v>0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0</v>
      </c>
      <c r="AL127" s="57">
        <v>0</v>
      </c>
      <c r="AM127" s="57">
        <v>0</v>
      </c>
      <c r="AN127" s="61">
        <f t="shared" si="133"/>
        <v>0</v>
      </c>
      <c r="AO127" s="40">
        <f t="shared" si="147"/>
        <v>0</v>
      </c>
      <c r="AP127" s="40">
        <f t="shared" si="148"/>
        <v>0</v>
      </c>
      <c r="AQ127" s="44">
        <f t="shared" si="149"/>
        <v>0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3</v>
      </c>
      <c r="G128" s="35">
        <f>SUMIFS(WORKING!$AC$3:$AC$6802,WORKING!$A$3:$A$6802,Results!$D$3,WORKING!$B$3:$B$6802,Results!A128,WORKING!$C$3:$C$6802,Results!C128)/1000</f>
        <v>1369.1586499999999</v>
      </c>
      <c r="H128" s="35">
        <f t="shared" si="134"/>
        <v>456.3862166666666</v>
      </c>
      <c r="I128" s="187" t="s">
        <v>754</v>
      </c>
      <c r="J128" s="212" t="s">
        <v>754</v>
      </c>
      <c r="K128" s="217">
        <f t="shared" si="135"/>
        <v>456.3862166666666</v>
      </c>
      <c r="L128" s="34">
        <f t="shared" si="128"/>
        <v>3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497.10164253203953</v>
      </c>
      <c r="N128" s="57">
        <v>0</v>
      </c>
      <c r="O128" s="57">
        <v>0</v>
      </c>
      <c r="P128" s="61">
        <f t="shared" si="129"/>
        <v>3</v>
      </c>
      <c r="Q128" s="40">
        <f t="shared" si="136"/>
        <v>0</v>
      </c>
      <c r="R128" s="40">
        <f t="shared" si="137"/>
        <v>0</v>
      </c>
      <c r="S128" s="44">
        <f t="shared" si="138"/>
        <v>1491.3049275961187</v>
      </c>
      <c r="T128" s="35">
        <f t="shared" si="139"/>
        <v>3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539.4640044297123</v>
      </c>
      <c r="V128" s="57">
        <v>0</v>
      </c>
      <c r="W128" s="57">
        <v>0</v>
      </c>
      <c r="X128" s="61">
        <f t="shared" si="130"/>
        <v>3</v>
      </c>
      <c r="Y128" s="40">
        <f t="shared" si="140"/>
        <v>0</v>
      </c>
      <c r="Z128" s="40">
        <f t="shared" si="141"/>
        <v>0</v>
      </c>
      <c r="AA128" s="44">
        <f t="shared" si="142"/>
        <v>1618.3920132891369</v>
      </c>
      <c r="AB128" s="35">
        <f t="shared" si="143"/>
        <v>3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584.88931291497829</v>
      </c>
      <c r="AD128" s="57">
        <v>0</v>
      </c>
      <c r="AE128" s="57">
        <v>0</v>
      </c>
      <c r="AF128" s="61">
        <f t="shared" si="131"/>
        <v>3</v>
      </c>
      <c r="AG128" s="40">
        <f t="shared" si="144"/>
        <v>0</v>
      </c>
      <c r="AH128" s="40">
        <f t="shared" si="145"/>
        <v>0</v>
      </c>
      <c r="AI128" s="44">
        <f t="shared" si="146"/>
        <v>1754.6679387449349</v>
      </c>
      <c r="AJ128" s="35">
        <f t="shared" si="132"/>
        <v>3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632.95325923674818</v>
      </c>
      <c r="AL128" s="57">
        <v>0</v>
      </c>
      <c r="AM128" s="57">
        <v>0</v>
      </c>
      <c r="AN128" s="61">
        <f t="shared" si="133"/>
        <v>3</v>
      </c>
      <c r="AO128" s="40">
        <f t="shared" si="147"/>
        <v>0</v>
      </c>
      <c r="AP128" s="40">
        <f t="shared" si="148"/>
        <v>0</v>
      </c>
      <c r="AQ128" s="44">
        <f t="shared" si="149"/>
        <v>1898.8597777102445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1</v>
      </c>
      <c r="G129" s="35">
        <f>SUMIFS(WORKING!$AC$3:$AC$6802,WORKING!$A$3:$A$6802,Results!$D$3,WORKING!$B$3:$B$6802,Results!A129,WORKING!$C$3:$C$6802,Results!C129)/1000</f>
        <v>523.60138000000006</v>
      </c>
      <c r="H129" s="35">
        <f t="shared" si="134"/>
        <v>523.60138000000006</v>
      </c>
      <c r="I129" s="187" t="s">
        <v>754</v>
      </c>
      <c r="J129" s="212" t="s">
        <v>754</v>
      </c>
      <c r="K129" s="217">
        <f t="shared" si="135"/>
        <v>523.60138000000006</v>
      </c>
      <c r="L129" s="34">
        <f t="shared" si="128"/>
        <v>1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570.53187151319014</v>
      </c>
      <c r="N129" s="57">
        <v>0</v>
      </c>
      <c r="O129" s="57">
        <v>0</v>
      </c>
      <c r="P129" s="61">
        <f t="shared" si="129"/>
        <v>1</v>
      </c>
      <c r="Q129" s="40">
        <f t="shared" si="136"/>
        <v>0</v>
      </c>
      <c r="R129" s="40">
        <f t="shared" si="137"/>
        <v>0</v>
      </c>
      <c r="S129" s="44">
        <f t="shared" si="138"/>
        <v>570.53187151319014</v>
      </c>
      <c r="T129" s="35">
        <f t="shared" si="139"/>
        <v>1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619.21375884535757</v>
      </c>
      <c r="V129" s="57">
        <v>0</v>
      </c>
      <c r="W129" s="57">
        <v>0</v>
      </c>
      <c r="X129" s="61">
        <f t="shared" si="130"/>
        <v>1</v>
      </c>
      <c r="Y129" s="40">
        <f t="shared" si="140"/>
        <v>0</v>
      </c>
      <c r="Z129" s="40">
        <f t="shared" si="141"/>
        <v>0</v>
      </c>
      <c r="AA129" s="44">
        <f t="shared" si="142"/>
        <v>619.21375884535757</v>
      </c>
      <c r="AB129" s="35">
        <f t="shared" si="143"/>
        <v>1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671.42177487882361</v>
      </c>
      <c r="AD129" s="57">
        <v>0</v>
      </c>
      <c r="AE129" s="57">
        <v>0</v>
      </c>
      <c r="AF129" s="61">
        <f t="shared" si="131"/>
        <v>1</v>
      </c>
      <c r="AG129" s="40">
        <f t="shared" si="144"/>
        <v>0</v>
      </c>
      <c r="AH129" s="40">
        <f t="shared" si="145"/>
        <v>0</v>
      </c>
      <c r="AI129" s="44">
        <f t="shared" si="146"/>
        <v>671.42177487882361</v>
      </c>
      <c r="AJ129" s="35">
        <f t="shared" si="132"/>
        <v>1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726.67024799821456</v>
      </c>
      <c r="AL129" s="57">
        <v>0</v>
      </c>
      <c r="AM129" s="57">
        <v>0</v>
      </c>
      <c r="AN129" s="61">
        <f t="shared" si="133"/>
        <v>1</v>
      </c>
      <c r="AO129" s="40">
        <f t="shared" si="147"/>
        <v>0</v>
      </c>
      <c r="AP129" s="40">
        <f t="shared" si="148"/>
        <v>0</v>
      </c>
      <c r="AQ129" s="44">
        <f t="shared" si="149"/>
        <v>726.67024799821456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6</v>
      </c>
      <c r="G130" s="35">
        <f>SUMIFS(WORKING!$AC$3:$AC$6802,WORKING!$A$3:$A$6802,Results!$D$3,WORKING!$B$3:$B$6802,Results!A130,WORKING!$C$3:$C$6802,Results!C130)/1000</f>
        <v>3532.1991100000005</v>
      </c>
      <c r="H130" s="35">
        <f t="shared" si="134"/>
        <v>588.69985166666675</v>
      </c>
      <c r="I130" s="187" t="s">
        <v>754</v>
      </c>
      <c r="J130" s="212" t="s">
        <v>754</v>
      </c>
      <c r="K130" s="217">
        <f t="shared" si="135"/>
        <v>588.69985166666675</v>
      </c>
      <c r="L130" s="34">
        <f t="shared" si="128"/>
        <v>6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642.9065568448334</v>
      </c>
      <c r="N130" s="57">
        <v>0</v>
      </c>
      <c r="O130" s="57">
        <v>0</v>
      </c>
      <c r="P130" s="61">
        <f t="shared" si="129"/>
        <v>6</v>
      </c>
      <c r="Q130" s="40">
        <f t="shared" si="136"/>
        <v>0</v>
      </c>
      <c r="R130" s="40">
        <f t="shared" si="137"/>
        <v>0</v>
      </c>
      <c r="S130" s="44">
        <f t="shared" si="138"/>
        <v>3857.4393410690004</v>
      </c>
      <c r="T130" s="35">
        <f t="shared" si="139"/>
        <v>6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698.18946277595671</v>
      </c>
      <c r="V130" s="57">
        <v>0</v>
      </c>
      <c r="W130" s="57">
        <v>0</v>
      </c>
      <c r="X130" s="61">
        <f t="shared" si="130"/>
        <v>6</v>
      </c>
      <c r="Y130" s="40">
        <f t="shared" si="140"/>
        <v>0</v>
      </c>
      <c r="Z130" s="40">
        <f t="shared" si="141"/>
        <v>0</v>
      </c>
      <c r="AA130" s="44">
        <f t="shared" si="142"/>
        <v>4189.1367766557405</v>
      </c>
      <c r="AB130" s="35">
        <f t="shared" si="143"/>
        <v>6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757.5174691946753</v>
      </c>
      <c r="AD130" s="57">
        <v>0</v>
      </c>
      <c r="AE130" s="57">
        <v>0</v>
      </c>
      <c r="AF130" s="61">
        <f t="shared" si="131"/>
        <v>6</v>
      </c>
      <c r="AG130" s="40">
        <f t="shared" si="144"/>
        <v>0</v>
      </c>
      <c r="AH130" s="40">
        <f t="shared" si="145"/>
        <v>0</v>
      </c>
      <c r="AI130" s="44">
        <f t="shared" si="146"/>
        <v>4545.1048151680516</v>
      </c>
      <c r="AJ130" s="35">
        <f t="shared" si="132"/>
        <v>6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820.34914418295989</v>
      </c>
      <c r="AL130" s="57">
        <v>0</v>
      </c>
      <c r="AM130" s="57">
        <v>0</v>
      </c>
      <c r="AN130" s="61">
        <f t="shared" si="133"/>
        <v>6</v>
      </c>
      <c r="AO130" s="40">
        <f t="shared" si="147"/>
        <v>0</v>
      </c>
      <c r="AP130" s="40">
        <f t="shared" si="148"/>
        <v>0</v>
      </c>
      <c r="AQ130" s="44">
        <f t="shared" si="149"/>
        <v>4922.0948650977589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4</v>
      </c>
      <c r="G131" s="35">
        <f>SUMIFS(WORKING!$AC$3:$AC$6802,WORKING!$A$3:$A$6802,Results!$D$3,WORKING!$B$3:$B$6802,Results!A131,WORKING!$C$3:$C$6802,Results!C131)/1000</f>
        <v>3062.7757499999998</v>
      </c>
      <c r="H131" s="35">
        <f t="shared" si="134"/>
        <v>765.69393749999995</v>
      </c>
      <c r="I131" s="187" t="s">
        <v>754</v>
      </c>
      <c r="J131" s="212" t="s">
        <v>754</v>
      </c>
      <c r="K131" s="217">
        <f t="shared" si="135"/>
        <v>765.69393749999995</v>
      </c>
      <c r="L131" s="34">
        <f t="shared" si="128"/>
        <v>4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835.62019814685004</v>
      </c>
      <c r="N131" s="57">
        <v>0</v>
      </c>
      <c r="O131" s="57">
        <v>0</v>
      </c>
      <c r="P131" s="61">
        <f t="shared" si="129"/>
        <v>4</v>
      </c>
      <c r="Q131" s="40">
        <f t="shared" si="136"/>
        <v>0</v>
      </c>
      <c r="R131" s="40">
        <f t="shared" si="137"/>
        <v>0</v>
      </c>
      <c r="S131" s="44">
        <f t="shared" si="138"/>
        <v>3342.4807925874002</v>
      </c>
      <c r="T131" s="35">
        <f t="shared" si="139"/>
        <v>4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906.84728218546195</v>
      </c>
      <c r="V131" s="57">
        <v>0</v>
      </c>
      <c r="W131" s="57">
        <v>0</v>
      </c>
      <c r="X131" s="61">
        <f t="shared" si="130"/>
        <v>4</v>
      </c>
      <c r="Y131" s="40">
        <f t="shared" si="140"/>
        <v>0</v>
      </c>
      <c r="Z131" s="40">
        <f t="shared" si="141"/>
        <v>0</v>
      </c>
      <c r="AA131" s="44">
        <f t="shared" si="142"/>
        <v>3627.3891287418478</v>
      </c>
      <c r="AB131" s="35">
        <f t="shared" si="143"/>
        <v>4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983.22589984415811</v>
      </c>
      <c r="AD131" s="57">
        <v>0</v>
      </c>
      <c r="AE131" s="57">
        <v>0</v>
      </c>
      <c r="AF131" s="61">
        <f t="shared" si="131"/>
        <v>4</v>
      </c>
      <c r="AG131" s="40">
        <f t="shared" si="144"/>
        <v>0</v>
      </c>
      <c r="AH131" s="40">
        <f t="shared" si="145"/>
        <v>0</v>
      </c>
      <c r="AI131" s="44">
        <f t="shared" si="146"/>
        <v>3932.9035993766324</v>
      </c>
      <c r="AJ131" s="35">
        <f t="shared" si="132"/>
        <v>4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1064.0429991328901</v>
      </c>
      <c r="AL131" s="57">
        <v>0</v>
      </c>
      <c r="AM131" s="57">
        <v>0</v>
      </c>
      <c r="AN131" s="61">
        <f t="shared" si="133"/>
        <v>4</v>
      </c>
      <c r="AO131" s="40">
        <f t="shared" si="147"/>
        <v>0</v>
      </c>
      <c r="AP131" s="40">
        <f t="shared" si="148"/>
        <v>0</v>
      </c>
      <c r="AQ131" s="44">
        <f t="shared" si="149"/>
        <v>4256.1719965315606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5</v>
      </c>
      <c r="G132" s="35">
        <f>SUMIFS(WORKING!$AC$3:$AC$6802,WORKING!$A$3:$A$6802,Results!$D$3,WORKING!$B$3:$B$6802,Results!A132,WORKING!$C$3:$C$6802,Results!C132)/1000</f>
        <v>4597.29666</v>
      </c>
      <c r="H132" s="35">
        <f t="shared" si="134"/>
        <v>919.45933200000002</v>
      </c>
      <c r="I132" s="187" t="s">
        <v>754</v>
      </c>
      <c r="J132" s="212" t="s">
        <v>754</v>
      </c>
      <c r="K132" s="217">
        <f t="shared" si="135"/>
        <v>919.45933200000002</v>
      </c>
      <c r="L132" s="34">
        <f t="shared" si="128"/>
        <v>5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963.72718449491992</v>
      </c>
      <c r="N132" s="57">
        <v>0</v>
      </c>
      <c r="O132" s="57">
        <v>0</v>
      </c>
      <c r="P132" s="61">
        <f t="shared" si="129"/>
        <v>5</v>
      </c>
      <c r="Q132" s="40">
        <f t="shared" si="136"/>
        <v>0</v>
      </c>
      <c r="R132" s="40">
        <f t="shared" si="137"/>
        <v>0</v>
      </c>
      <c r="S132" s="44">
        <f t="shared" si="138"/>
        <v>4818.6359224745993</v>
      </c>
      <c r="T132" s="35">
        <f t="shared" si="139"/>
        <v>5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1036.5284764379378</v>
      </c>
      <c r="V132" s="57">
        <v>1</v>
      </c>
      <c r="W132" s="57">
        <v>0</v>
      </c>
      <c r="X132" s="61">
        <f t="shared" si="130"/>
        <v>6</v>
      </c>
      <c r="Y132" s="40">
        <f t="shared" si="140"/>
        <v>1036.5284764379378</v>
      </c>
      <c r="Z132" s="40">
        <f t="shared" si="141"/>
        <v>0</v>
      </c>
      <c r="AA132" s="44">
        <f t="shared" si="142"/>
        <v>6219.1708586276272</v>
      </c>
      <c r="AB132" s="35">
        <f t="shared" si="143"/>
        <v>6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1113.7775534968714</v>
      </c>
      <c r="AD132" s="57">
        <v>0</v>
      </c>
      <c r="AE132" s="57">
        <v>0</v>
      </c>
      <c r="AF132" s="61">
        <f t="shared" si="131"/>
        <v>6</v>
      </c>
      <c r="AG132" s="40">
        <f t="shared" si="144"/>
        <v>0</v>
      </c>
      <c r="AH132" s="40">
        <f t="shared" si="145"/>
        <v>0</v>
      </c>
      <c r="AI132" s="44">
        <f t="shared" si="146"/>
        <v>6682.6653209812284</v>
      </c>
      <c r="AJ132" s="35">
        <f t="shared" si="132"/>
        <v>6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1194.5235367734517</v>
      </c>
      <c r="AL132" s="57">
        <v>0</v>
      </c>
      <c r="AM132" s="57">
        <v>0</v>
      </c>
      <c r="AN132" s="61">
        <f t="shared" si="133"/>
        <v>6</v>
      </c>
      <c r="AO132" s="40">
        <f t="shared" si="147"/>
        <v>0</v>
      </c>
      <c r="AP132" s="40">
        <f t="shared" si="148"/>
        <v>0</v>
      </c>
      <c r="AQ132" s="44">
        <f t="shared" si="149"/>
        <v>7167.1412206407103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3</v>
      </c>
      <c r="G133" s="35">
        <f>SUMIFS(WORKING!$AC$3:$AC$6802,WORKING!$A$3:$A$6802,Results!$D$3,WORKING!$B$3:$B$6802,Results!A133,WORKING!$C$3:$C$6802,Results!C133)/1000</f>
        <v>3358.5314800000001</v>
      </c>
      <c r="H133" s="35">
        <f t="shared" si="134"/>
        <v>1119.5104933333334</v>
      </c>
      <c r="I133" s="187" t="s">
        <v>754</v>
      </c>
      <c r="J133" s="212">
        <v>3457</v>
      </c>
      <c r="K133" s="217">
        <f t="shared" si="135"/>
        <v>1152.3333333333333</v>
      </c>
      <c r="L133" s="34">
        <f t="shared" si="128"/>
        <v>3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1207.654291829404</v>
      </c>
      <c r="N133" s="57">
        <v>0</v>
      </c>
      <c r="O133" s="57">
        <v>0</v>
      </c>
      <c r="P133" s="61">
        <f t="shared" si="129"/>
        <v>3</v>
      </c>
      <c r="Q133" s="40">
        <f t="shared" si="136"/>
        <v>0</v>
      </c>
      <c r="R133" s="40">
        <f t="shared" si="137"/>
        <v>0</v>
      </c>
      <c r="S133" s="44">
        <f t="shared" si="138"/>
        <v>3622.9628754882119</v>
      </c>
      <c r="T133" s="35">
        <f t="shared" si="139"/>
        <v>3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1298.7114729868226</v>
      </c>
      <c r="V133" s="57">
        <v>0</v>
      </c>
      <c r="W133" s="57">
        <v>0</v>
      </c>
      <c r="X133" s="61">
        <f t="shared" si="130"/>
        <v>3</v>
      </c>
      <c r="Y133" s="40">
        <f t="shared" si="140"/>
        <v>0</v>
      </c>
      <c r="Z133" s="40">
        <f t="shared" si="141"/>
        <v>0</v>
      </c>
      <c r="AA133" s="44">
        <f t="shared" si="142"/>
        <v>3896.1344189604679</v>
      </c>
      <c r="AB133" s="35">
        <f t="shared" si="143"/>
        <v>3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1395.3167895954703</v>
      </c>
      <c r="AD133" s="57">
        <v>0</v>
      </c>
      <c r="AE133" s="57">
        <v>0</v>
      </c>
      <c r="AF133" s="61">
        <f t="shared" si="131"/>
        <v>3</v>
      </c>
      <c r="AG133" s="40">
        <f t="shared" si="144"/>
        <v>0</v>
      </c>
      <c r="AH133" s="40">
        <f t="shared" si="145"/>
        <v>0</v>
      </c>
      <c r="AI133" s="44">
        <f t="shared" si="146"/>
        <v>4185.9503687864108</v>
      </c>
      <c r="AJ133" s="35">
        <f t="shared" si="132"/>
        <v>3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1496.27696519906</v>
      </c>
      <c r="AL133" s="57">
        <v>0</v>
      </c>
      <c r="AM133" s="57">
        <v>0</v>
      </c>
      <c r="AN133" s="61">
        <f t="shared" si="133"/>
        <v>3</v>
      </c>
      <c r="AO133" s="40">
        <f t="shared" si="147"/>
        <v>0</v>
      </c>
      <c r="AP133" s="40">
        <f t="shared" si="148"/>
        <v>0</v>
      </c>
      <c r="AQ133" s="44">
        <f t="shared" si="149"/>
        <v>4488.8308955971797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25.495609999999999</v>
      </c>
      <c r="H134" s="35">
        <f t="shared" si="134"/>
        <v>0</v>
      </c>
      <c r="I134" s="187" t="s">
        <v>754</v>
      </c>
      <c r="J134" s="212" t="s">
        <v>754</v>
      </c>
      <c r="K134" s="217" t="str">
        <f t="shared" si="135"/>
        <v/>
      </c>
      <c r="L134" s="34">
        <f t="shared" si="128"/>
        <v>0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0</v>
      </c>
      <c r="N134" s="57">
        <v>1</v>
      </c>
      <c r="O134" s="57">
        <v>0</v>
      </c>
      <c r="P134" s="61">
        <f t="shared" si="129"/>
        <v>1</v>
      </c>
      <c r="Q134" s="40">
        <f t="shared" si="136"/>
        <v>0</v>
      </c>
      <c r="R134" s="40">
        <f t="shared" si="137"/>
        <v>0</v>
      </c>
      <c r="S134" s="44">
        <f t="shared" si="138"/>
        <v>0</v>
      </c>
      <c r="T134" s="35">
        <f t="shared" si="139"/>
        <v>1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0</v>
      </c>
      <c r="V134" s="57">
        <v>0</v>
      </c>
      <c r="W134" s="57">
        <v>0</v>
      </c>
      <c r="X134" s="61">
        <f t="shared" si="130"/>
        <v>1</v>
      </c>
      <c r="Y134" s="40">
        <f t="shared" si="140"/>
        <v>0</v>
      </c>
      <c r="Z134" s="40">
        <f t="shared" si="141"/>
        <v>0</v>
      </c>
      <c r="AA134" s="44">
        <f t="shared" si="142"/>
        <v>0</v>
      </c>
      <c r="AB134" s="35">
        <f t="shared" si="143"/>
        <v>1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0</v>
      </c>
      <c r="AD134" s="57">
        <v>0</v>
      </c>
      <c r="AE134" s="57">
        <v>0</v>
      </c>
      <c r="AF134" s="61">
        <f t="shared" si="131"/>
        <v>1</v>
      </c>
      <c r="AG134" s="40">
        <f t="shared" si="144"/>
        <v>0</v>
      </c>
      <c r="AH134" s="40">
        <f t="shared" si="145"/>
        <v>0</v>
      </c>
      <c r="AI134" s="44">
        <f t="shared" si="146"/>
        <v>0</v>
      </c>
      <c r="AJ134" s="35">
        <f t="shared" si="132"/>
        <v>1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0</v>
      </c>
      <c r="AL134" s="57">
        <v>0</v>
      </c>
      <c r="AM134" s="57">
        <v>0</v>
      </c>
      <c r="AN134" s="61">
        <f t="shared" si="133"/>
        <v>1</v>
      </c>
      <c r="AO134" s="40">
        <f t="shared" si="147"/>
        <v>0</v>
      </c>
      <c r="AP134" s="40">
        <f t="shared" si="148"/>
        <v>0</v>
      </c>
      <c r="AQ134" s="44">
        <f t="shared" si="149"/>
        <v>0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36</v>
      </c>
      <c r="G140" s="41">
        <f>SUM(G120:G139)</f>
        <v>19834.668080000003</v>
      </c>
      <c r="H140" s="41">
        <f>IFERROR(G140/F140,0)</f>
        <v>550.96300222222226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36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19933.136600000002</v>
      </c>
      <c r="K140" s="41">
        <f>IFERROR(J140/I140,"")</f>
        <v>553.69823888888891</v>
      </c>
      <c r="L140" s="41">
        <f>SUM(L120:L139)</f>
        <v>36</v>
      </c>
      <c r="M140" s="41">
        <f>IFERROR(S140/P140,0)</f>
        <v>576.76319796158771</v>
      </c>
      <c r="N140" s="41">
        <f t="shared" ref="N140:T140" si="151">SUM(N120:N139)</f>
        <v>1</v>
      </c>
      <c r="O140" s="41">
        <f t="shared" si="151"/>
        <v>0</v>
      </c>
      <c r="P140" s="41">
        <f t="shared" si="151"/>
        <v>37</v>
      </c>
      <c r="Q140" s="41">
        <f t="shared" si="151"/>
        <v>0</v>
      </c>
      <c r="R140" s="41">
        <f t="shared" si="151"/>
        <v>0</v>
      </c>
      <c r="S140" s="45">
        <f t="shared" si="151"/>
        <v>21340.238324578746</v>
      </c>
      <c r="T140" s="41">
        <f t="shared" si="151"/>
        <v>37</v>
      </c>
      <c r="U140" s="41">
        <f>IFERROR(AA140/X140,0)</f>
        <v>634.58596632189676</v>
      </c>
      <c r="V140" s="41">
        <f t="shared" ref="V140:AB140" si="152">SUM(V120:V139)</f>
        <v>1</v>
      </c>
      <c r="W140" s="41">
        <f t="shared" si="152"/>
        <v>0</v>
      </c>
      <c r="X140" s="41">
        <f t="shared" si="152"/>
        <v>38</v>
      </c>
      <c r="Y140" s="41">
        <f t="shared" si="152"/>
        <v>1036.5284764379378</v>
      </c>
      <c r="Z140" s="41">
        <f t="shared" si="152"/>
        <v>0</v>
      </c>
      <c r="AA140" s="45">
        <f t="shared" si="152"/>
        <v>24114.266720232077</v>
      </c>
      <c r="AB140" s="41">
        <f t="shared" si="152"/>
        <v>38</v>
      </c>
      <c r="AC140" s="41">
        <f>IFERROR(AI140/AF140,0)</f>
        <v>685.46235343185174</v>
      </c>
      <c r="AD140" s="41">
        <f t="shared" ref="AD140:AJ140" si="153">SUM(AD120:AD139)</f>
        <v>0</v>
      </c>
      <c r="AE140" s="41">
        <f t="shared" si="153"/>
        <v>0</v>
      </c>
      <c r="AF140" s="41">
        <f t="shared" si="153"/>
        <v>38</v>
      </c>
      <c r="AG140" s="41">
        <f t="shared" si="153"/>
        <v>0</v>
      </c>
      <c r="AH140" s="41">
        <f t="shared" si="153"/>
        <v>0</v>
      </c>
      <c r="AI140" s="45">
        <f t="shared" si="153"/>
        <v>26047.569430410367</v>
      </c>
      <c r="AJ140" s="41">
        <f t="shared" si="153"/>
        <v>38</v>
      </c>
      <c r="AK140" s="41">
        <f>IFERROR(AQ140/AN140,0)</f>
        <v>739.0420755047852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38</v>
      </c>
      <c r="AO140" s="41">
        <f t="shared" si="154"/>
        <v>0</v>
      </c>
      <c r="AP140" s="41">
        <f t="shared" si="154"/>
        <v>0</v>
      </c>
      <c r="AQ140" s="45">
        <f t="shared" si="154"/>
        <v>28083.598869181838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23320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23515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24084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25914.384000000002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1979.761675421254</v>
      </c>
      <c r="T142" s="39"/>
      <c r="U142" s="39"/>
      <c r="V142" s="53"/>
      <c r="W142" s="53"/>
      <c r="X142" s="110"/>
      <c r="Y142" s="39"/>
      <c r="Z142" s="39"/>
      <c r="AA142" s="54">
        <f>AA141-AA140</f>
        <v>-599.2667202320772</v>
      </c>
      <c r="AB142" s="39"/>
      <c r="AC142" s="53"/>
      <c r="AD142" s="53"/>
      <c r="AE142" s="110"/>
      <c r="AF142" s="39"/>
      <c r="AG142" s="39"/>
      <c r="AH142" s="39"/>
      <c r="AI142" s="54">
        <f>AI141-AI140</f>
        <v>-1963.5694304103672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-2169.2148691818365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Road Transport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40.967739999999999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1</v>
      </c>
      <c r="G150" s="35">
        <f>SUMIFS(WORKING!$AC$3:$AC$6802,WORKING!$A$3:$A$6802,Results!$D$3,WORKING!$B$3:$B$6802,Results!A150,WORKING!$C$3:$C$6802,Results!C150)/1000</f>
        <v>157.05674999999997</v>
      </c>
      <c r="H150" s="35">
        <f t="shared" si="161"/>
        <v>157.05674999999997</v>
      </c>
      <c r="I150" s="187" t="s">
        <v>754</v>
      </c>
      <c r="J150" s="212">
        <v>153</v>
      </c>
      <c r="K150" s="217">
        <f t="shared" si="162"/>
        <v>153</v>
      </c>
      <c r="L150" s="34">
        <f t="shared" si="155"/>
        <v>1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167.05262406769759</v>
      </c>
      <c r="N150" s="57">
        <v>0</v>
      </c>
      <c r="O150" s="57">
        <v>0</v>
      </c>
      <c r="P150" s="61">
        <f t="shared" si="156"/>
        <v>1</v>
      </c>
      <c r="Q150" s="40">
        <f t="shared" si="163"/>
        <v>0</v>
      </c>
      <c r="R150" s="40">
        <f t="shared" si="164"/>
        <v>0</v>
      </c>
      <c r="S150" s="44">
        <f t="shared" si="165"/>
        <v>167.05262406769759</v>
      </c>
      <c r="T150" s="35">
        <f t="shared" si="166"/>
        <v>1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181.40543339576061</v>
      </c>
      <c r="V150" s="57">
        <v>0</v>
      </c>
      <c r="W150" s="57">
        <v>0</v>
      </c>
      <c r="X150" s="61">
        <f t="shared" si="157"/>
        <v>1</v>
      </c>
      <c r="Y150" s="40">
        <f t="shared" si="167"/>
        <v>0</v>
      </c>
      <c r="Z150" s="40">
        <f t="shared" si="168"/>
        <v>0</v>
      </c>
      <c r="AA150" s="44">
        <f t="shared" si="169"/>
        <v>181.40543339576061</v>
      </c>
      <c r="AB150" s="35">
        <f t="shared" si="170"/>
        <v>1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196.80767689876185</v>
      </c>
      <c r="AD150" s="57">
        <v>0</v>
      </c>
      <c r="AE150" s="57">
        <v>0</v>
      </c>
      <c r="AF150" s="61">
        <f t="shared" si="158"/>
        <v>1</v>
      </c>
      <c r="AG150" s="40">
        <f t="shared" si="171"/>
        <v>0</v>
      </c>
      <c r="AH150" s="40">
        <f t="shared" si="172"/>
        <v>0</v>
      </c>
      <c r="AI150" s="44">
        <f t="shared" si="173"/>
        <v>196.80767689876185</v>
      </c>
      <c r="AJ150" s="35">
        <f t="shared" si="159"/>
        <v>1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213.11899223565433</v>
      </c>
      <c r="AL150" s="57">
        <v>0</v>
      </c>
      <c r="AM150" s="57">
        <v>0</v>
      </c>
      <c r="AN150" s="61">
        <f t="shared" si="160"/>
        <v>1</v>
      </c>
      <c r="AO150" s="40">
        <f t="shared" si="174"/>
        <v>0</v>
      </c>
      <c r="AP150" s="40">
        <f t="shared" si="175"/>
        <v>0</v>
      </c>
      <c r="AQ150" s="44">
        <f t="shared" si="176"/>
        <v>213.11899223565433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1</v>
      </c>
      <c r="G151" s="35">
        <f>SUMIFS(WORKING!$AC$3:$AC$6802,WORKING!$A$3:$A$6802,Results!$D$3,WORKING!$B$3:$B$6802,Results!A151,WORKING!$C$3:$C$6802,Results!C151)/1000</f>
        <v>138.62172000000001</v>
      </c>
      <c r="H151" s="35">
        <f t="shared" si="161"/>
        <v>138.62172000000001</v>
      </c>
      <c r="I151" s="187" t="s">
        <v>754</v>
      </c>
      <c r="J151" s="212">
        <v>157</v>
      </c>
      <c r="K151" s="217">
        <f t="shared" si="162"/>
        <v>157</v>
      </c>
      <c r="L151" s="34">
        <f t="shared" si="155"/>
        <v>1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171.46470114383806</v>
      </c>
      <c r="N151" s="57">
        <v>0</v>
      </c>
      <c r="O151" s="57">
        <v>0</v>
      </c>
      <c r="P151" s="61">
        <f t="shared" si="156"/>
        <v>1</v>
      </c>
      <c r="Q151" s="40">
        <f t="shared" si="163"/>
        <v>0</v>
      </c>
      <c r="R151" s="40">
        <f t="shared" si="164"/>
        <v>0</v>
      </c>
      <c r="S151" s="44">
        <f t="shared" si="165"/>
        <v>171.46470114383806</v>
      </c>
      <c r="T151" s="35">
        <f t="shared" si="166"/>
        <v>1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186.2178497858896</v>
      </c>
      <c r="V151" s="57">
        <v>0</v>
      </c>
      <c r="W151" s="57">
        <v>0</v>
      </c>
      <c r="X151" s="61">
        <f t="shared" si="157"/>
        <v>1</v>
      </c>
      <c r="Y151" s="40">
        <f t="shared" si="167"/>
        <v>0</v>
      </c>
      <c r="Z151" s="40">
        <f t="shared" si="168"/>
        <v>0</v>
      </c>
      <c r="AA151" s="44">
        <f t="shared" si="169"/>
        <v>186.2178497858896</v>
      </c>
      <c r="AB151" s="35">
        <f t="shared" si="170"/>
        <v>1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202.05137765791855</v>
      </c>
      <c r="AD151" s="57">
        <v>0</v>
      </c>
      <c r="AE151" s="57">
        <v>0</v>
      </c>
      <c r="AF151" s="61">
        <f t="shared" si="158"/>
        <v>1</v>
      </c>
      <c r="AG151" s="40">
        <f t="shared" si="171"/>
        <v>0</v>
      </c>
      <c r="AH151" s="40">
        <f t="shared" si="172"/>
        <v>0</v>
      </c>
      <c r="AI151" s="44">
        <f t="shared" si="173"/>
        <v>202.05137765791855</v>
      </c>
      <c r="AJ151" s="35">
        <f t="shared" si="159"/>
        <v>1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218.82102020082289</v>
      </c>
      <c r="AL151" s="57">
        <v>0</v>
      </c>
      <c r="AM151" s="57">
        <v>0</v>
      </c>
      <c r="AN151" s="61">
        <f t="shared" si="160"/>
        <v>1</v>
      </c>
      <c r="AO151" s="40">
        <f t="shared" si="174"/>
        <v>0</v>
      </c>
      <c r="AP151" s="40">
        <f t="shared" si="175"/>
        <v>0</v>
      </c>
      <c r="AQ151" s="44">
        <f t="shared" si="176"/>
        <v>218.82102020082289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 t="s">
        <v>754</v>
      </c>
      <c r="J152" s="212" t="s">
        <v>754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0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0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0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0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9</v>
      </c>
      <c r="G153" s="35">
        <f>SUMIFS(WORKING!$AC$3:$AC$6802,WORKING!$A$3:$A$6802,Results!$D$3,WORKING!$B$3:$B$6802,Results!A153,WORKING!$C$3:$C$6802,Results!C153)/1000</f>
        <v>2159.5301800000002</v>
      </c>
      <c r="H153" s="35">
        <f t="shared" si="161"/>
        <v>239.94779777777779</v>
      </c>
      <c r="I153" s="187" t="s">
        <v>754</v>
      </c>
      <c r="J153" s="212">
        <v>2018</v>
      </c>
      <c r="K153" s="217">
        <f t="shared" si="162"/>
        <v>224.22222222222223</v>
      </c>
      <c r="L153" s="34">
        <f t="shared" si="155"/>
        <v>9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243.80671940522004</v>
      </c>
      <c r="N153" s="57">
        <v>0</v>
      </c>
      <c r="O153" s="57">
        <v>0</v>
      </c>
      <c r="P153" s="61">
        <f t="shared" si="156"/>
        <v>9</v>
      </c>
      <c r="Q153" s="40">
        <f t="shared" si="163"/>
        <v>0</v>
      </c>
      <c r="R153" s="40">
        <f t="shared" si="164"/>
        <v>0</v>
      </c>
      <c r="S153" s="44">
        <f t="shared" si="165"/>
        <v>2194.2604746469801</v>
      </c>
      <c r="T153" s="35">
        <f t="shared" si="166"/>
        <v>9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264.45230437200325</v>
      </c>
      <c r="V153" s="57">
        <v>0</v>
      </c>
      <c r="W153" s="57">
        <v>0</v>
      </c>
      <c r="X153" s="61">
        <f t="shared" si="157"/>
        <v>9</v>
      </c>
      <c r="Y153" s="40">
        <f t="shared" si="167"/>
        <v>0</v>
      </c>
      <c r="Z153" s="40">
        <f t="shared" si="168"/>
        <v>0</v>
      </c>
      <c r="AA153" s="44">
        <f t="shared" si="169"/>
        <v>2380.0707393480293</v>
      </c>
      <c r="AB153" s="35">
        <f t="shared" si="170"/>
        <v>9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286.57818373773222</v>
      </c>
      <c r="AD153" s="57">
        <v>0</v>
      </c>
      <c r="AE153" s="57">
        <v>0</v>
      </c>
      <c r="AF153" s="61">
        <f t="shared" si="158"/>
        <v>9</v>
      </c>
      <c r="AG153" s="40">
        <f t="shared" si="171"/>
        <v>0</v>
      </c>
      <c r="AH153" s="40">
        <f t="shared" si="172"/>
        <v>0</v>
      </c>
      <c r="AI153" s="44">
        <f t="shared" si="173"/>
        <v>2579.2036536395899</v>
      </c>
      <c r="AJ153" s="35">
        <f t="shared" si="159"/>
        <v>9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309.97447038477668</v>
      </c>
      <c r="AL153" s="57">
        <v>0</v>
      </c>
      <c r="AM153" s="57">
        <v>0</v>
      </c>
      <c r="AN153" s="61">
        <f t="shared" si="160"/>
        <v>9</v>
      </c>
      <c r="AO153" s="40">
        <f t="shared" si="174"/>
        <v>0</v>
      </c>
      <c r="AP153" s="40">
        <f t="shared" si="175"/>
        <v>0</v>
      </c>
      <c r="AQ153" s="44">
        <f t="shared" si="176"/>
        <v>2789.7702334629903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5</v>
      </c>
      <c r="G154" s="35">
        <f>SUMIFS(WORKING!$AC$3:$AC$6802,WORKING!$A$3:$A$6802,Results!$D$3,WORKING!$B$3:$B$6802,Results!A154,WORKING!$C$3:$C$6802,Results!C154)/1000</f>
        <v>1504.30342</v>
      </c>
      <c r="H154" s="35">
        <f t="shared" si="161"/>
        <v>300.86068399999999</v>
      </c>
      <c r="I154" s="187" t="s">
        <v>754</v>
      </c>
      <c r="J154" s="212">
        <v>1329</v>
      </c>
      <c r="K154" s="217">
        <f t="shared" si="162"/>
        <v>265.8</v>
      </c>
      <c r="L154" s="34">
        <f t="shared" si="155"/>
        <v>5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289.15444497562936</v>
      </c>
      <c r="N154" s="57">
        <v>0</v>
      </c>
      <c r="O154" s="57">
        <v>1</v>
      </c>
      <c r="P154" s="61">
        <f t="shared" si="156"/>
        <v>4</v>
      </c>
      <c r="Q154" s="40">
        <f t="shared" si="163"/>
        <v>0</v>
      </c>
      <c r="R154" s="40">
        <f t="shared" si="164"/>
        <v>-289.15444497562936</v>
      </c>
      <c r="S154" s="44">
        <f t="shared" si="165"/>
        <v>1156.6177799025174</v>
      </c>
      <c r="T154" s="35">
        <f t="shared" si="166"/>
        <v>4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313.68131806787625</v>
      </c>
      <c r="V154" s="57">
        <v>0</v>
      </c>
      <c r="W154" s="57">
        <v>1</v>
      </c>
      <c r="X154" s="61">
        <f t="shared" si="157"/>
        <v>3</v>
      </c>
      <c r="Y154" s="40">
        <f t="shared" si="167"/>
        <v>0</v>
      </c>
      <c r="Z154" s="40">
        <f t="shared" si="168"/>
        <v>-313.68131806787625</v>
      </c>
      <c r="AA154" s="44">
        <f t="shared" si="169"/>
        <v>941.0439542036288</v>
      </c>
      <c r="AB154" s="35">
        <f t="shared" si="170"/>
        <v>3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339.97080647834895</v>
      </c>
      <c r="AD154" s="57">
        <v>0</v>
      </c>
      <c r="AE154" s="57">
        <v>1</v>
      </c>
      <c r="AF154" s="61">
        <f t="shared" si="158"/>
        <v>2</v>
      </c>
      <c r="AG154" s="40">
        <f t="shared" si="171"/>
        <v>0</v>
      </c>
      <c r="AH154" s="40">
        <f t="shared" si="172"/>
        <v>-339.97080647834895</v>
      </c>
      <c r="AI154" s="44">
        <f t="shared" si="173"/>
        <v>679.9416129566979</v>
      </c>
      <c r="AJ154" s="35">
        <f t="shared" si="159"/>
        <v>2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367.77468936269912</v>
      </c>
      <c r="AL154" s="57">
        <v>0</v>
      </c>
      <c r="AM154" s="57">
        <v>1</v>
      </c>
      <c r="AN154" s="61">
        <f t="shared" si="160"/>
        <v>1</v>
      </c>
      <c r="AO154" s="40">
        <f t="shared" si="174"/>
        <v>0</v>
      </c>
      <c r="AP154" s="40">
        <f t="shared" si="175"/>
        <v>-367.77468936269912</v>
      </c>
      <c r="AQ154" s="44">
        <f t="shared" si="176"/>
        <v>367.77468936269912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8</v>
      </c>
      <c r="G155" s="35">
        <f>SUMIFS(WORKING!$AC$3:$AC$6802,WORKING!$A$3:$A$6802,Results!$D$3,WORKING!$B$3:$B$6802,Results!A155,WORKING!$C$3:$C$6802,Results!C155)/1000</f>
        <v>2372.08671</v>
      </c>
      <c r="H155" s="35">
        <f t="shared" si="161"/>
        <v>296.51083875</v>
      </c>
      <c r="I155" s="187" t="s">
        <v>754</v>
      </c>
      <c r="J155" s="212">
        <v>2372</v>
      </c>
      <c r="K155" s="217">
        <f t="shared" si="162"/>
        <v>296.5</v>
      </c>
      <c r="L155" s="34">
        <f t="shared" si="155"/>
        <v>8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322.70435283974604</v>
      </c>
      <c r="N155" s="57">
        <v>0</v>
      </c>
      <c r="O155" s="57">
        <v>0</v>
      </c>
      <c r="P155" s="61">
        <f t="shared" si="156"/>
        <v>8</v>
      </c>
      <c r="Q155" s="40">
        <f t="shared" si="163"/>
        <v>0</v>
      </c>
      <c r="R155" s="40">
        <f t="shared" si="164"/>
        <v>0</v>
      </c>
      <c r="S155" s="44">
        <f t="shared" si="165"/>
        <v>2581.6348227179683</v>
      </c>
      <c r="T155" s="35">
        <f t="shared" si="166"/>
        <v>8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350.12661757940992</v>
      </c>
      <c r="V155" s="57">
        <v>0</v>
      </c>
      <c r="W155" s="57">
        <v>0</v>
      </c>
      <c r="X155" s="61">
        <f t="shared" si="157"/>
        <v>8</v>
      </c>
      <c r="Y155" s="40">
        <f t="shared" si="167"/>
        <v>0</v>
      </c>
      <c r="Z155" s="40">
        <f t="shared" si="168"/>
        <v>0</v>
      </c>
      <c r="AA155" s="44">
        <f t="shared" si="169"/>
        <v>2801.0129406352794</v>
      </c>
      <c r="AB155" s="35">
        <f t="shared" si="170"/>
        <v>8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379.5242073243972</v>
      </c>
      <c r="AD155" s="57">
        <v>0</v>
      </c>
      <c r="AE155" s="57">
        <v>0</v>
      </c>
      <c r="AF155" s="61">
        <f t="shared" si="158"/>
        <v>8</v>
      </c>
      <c r="AG155" s="40">
        <f t="shared" si="171"/>
        <v>0</v>
      </c>
      <c r="AH155" s="40">
        <f t="shared" si="172"/>
        <v>0</v>
      </c>
      <c r="AI155" s="44">
        <f t="shared" si="173"/>
        <v>3036.1936585951776</v>
      </c>
      <c r="AJ155" s="35">
        <f t="shared" si="159"/>
        <v>8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410.62065644110623</v>
      </c>
      <c r="AL155" s="57">
        <v>0</v>
      </c>
      <c r="AM155" s="57">
        <v>0</v>
      </c>
      <c r="AN155" s="61">
        <f t="shared" si="160"/>
        <v>8</v>
      </c>
      <c r="AO155" s="40">
        <f t="shared" si="174"/>
        <v>0</v>
      </c>
      <c r="AP155" s="40">
        <f t="shared" si="175"/>
        <v>0</v>
      </c>
      <c r="AQ155" s="44">
        <f t="shared" si="176"/>
        <v>3284.9652515288499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14</v>
      </c>
      <c r="G156" s="35">
        <f>SUMIFS(WORKING!$AC$3:$AC$6802,WORKING!$A$3:$A$6802,Results!$D$3,WORKING!$B$3:$B$6802,Results!A156,WORKING!$C$3:$C$6802,Results!C156)/1000</f>
        <v>5930.3603299999995</v>
      </c>
      <c r="H156" s="35">
        <f t="shared" si="161"/>
        <v>423.59716642857137</v>
      </c>
      <c r="I156" s="187" t="s">
        <v>754</v>
      </c>
      <c r="J156" s="212">
        <v>5083</v>
      </c>
      <c r="K156" s="217">
        <f t="shared" si="162"/>
        <v>363.07142857142856</v>
      </c>
      <c r="L156" s="34">
        <f t="shared" si="155"/>
        <v>14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395.7395739350016</v>
      </c>
      <c r="N156" s="57">
        <v>0</v>
      </c>
      <c r="O156" s="57">
        <v>1</v>
      </c>
      <c r="P156" s="61">
        <f t="shared" si="156"/>
        <v>13</v>
      </c>
      <c r="Q156" s="40">
        <f t="shared" si="163"/>
        <v>0</v>
      </c>
      <c r="R156" s="40">
        <f t="shared" si="164"/>
        <v>-395.7395739350016</v>
      </c>
      <c r="S156" s="44">
        <f t="shared" si="165"/>
        <v>5144.6144611550208</v>
      </c>
      <c r="T156" s="35">
        <f t="shared" si="166"/>
        <v>13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429.54802562790576</v>
      </c>
      <c r="V156" s="57">
        <v>0</v>
      </c>
      <c r="W156" s="57">
        <v>1</v>
      </c>
      <c r="X156" s="61">
        <f t="shared" si="157"/>
        <v>12</v>
      </c>
      <c r="Y156" s="40">
        <f t="shared" si="167"/>
        <v>0</v>
      </c>
      <c r="Z156" s="40">
        <f t="shared" si="168"/>
        <v>-429.54802562790576</v>
      </c>
      <c r="AA156" s="44">
        <f t="shared" si="169"/>
        <v>5154.5763075348696</v>
      </c>
      <c r="AB156" s="35">
        <f t="shared" si="170"/>
        <v>12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465.80912845898519</v>
      </c>
      <c r="AD156" s="57">
        <v>0</v>
      </c>
      <c r="AE156" s="57">
        <v>1</v>
      </c>
      <c r="AF156" s="61">
        <f t="shared" si="158"/>
        <v>11</v>
      </c>
      <c r="AG156" s="40">
        <f t="shared" si="171"/>
        <v>0</v>
      </c>
      <c r="AH156" s="40">
        <f t="shared" si="172"/>
        <v>-465.80912845898519</v>
      </c>
      <c r="AI156" s="44">
        <f t="shared" si="173"/>
        <v>5123.9004130488374</v>
      </c>
      <c r="AJ156" s="35">
        <f t="shared" si="159"/>
        <v>11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504.18644795781643</v>
      </c>
      <c r="AL156" s="57">
        <v>0</v>
      </c>
      <c r="AM156" s="57">
        <v>1</v>
      </c>
      <c r="AN156" s="61">
        <f t="shared" si="160"/>
        <v>10</v>
      </c>
      <c r="AO156" s="40">
        <f t="shared" si="174"/>
        <v>0</v>
      </c>
      <c r="AP156" s="40">
        <f t="shared" si="175"/>
        <v>-504.18644795781643</v>
      </c>
      <c r="AQ156" s="44">
        <f t="shared" si="176"/>
        <v>5041.8644795781638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14</v>
      </c>
      <c r="G157" s="35">
        <f>SUMIFS(WORKING!$AC$3:$AC$6802,WORKING!$A$3:$A$6802,Results!$D$3,WORKING!$B$3:$B$6802,Results!A157,WORKING!$C$3:$C$6802,Results!C157)/1000</f>
        <v>7652.7522099999996</v>
      </c>
      <c r="H157" s="35">
        <f t="shared" si="161"/>
        <v>546.62515785714288</v>
      </c>
      <c r="I157" s="187" t="s">
        <v>754</v>
      </c>
      <c r="J157" s="212">
        <v>7039</v>
      </c>
      <c r="K157" s="217">
        <f t="shared" si="162"/>
        <v>502.78571428571428</v>
      </c>
      <c r="L157" s="34">
        <f t="shared" si="155"/>
        <v>14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547.930128959228</v>
      </c>
      <c r="N157" s="57">
        <v>0</v>
      </c>
      <c r="O157" s="57">
        <v>0</v>
      </c>
      <c r="P157" s="61">
        <f t="shared" si="156"/>
        <v>14</v>
      </c>
      <c r="Q157" s="40">
        <f t="shared" si="163"/>
        <v>0</v>
      </c>
      <c r="R157" s="40">
        <f t="shared" si="164"/>
        <v>0</v>
      </c>
      <c r="S157" s="44">
        <f t="shared" si="165"/>
        <v>7671.0218054291918</v>
      </c>
      <c r="T157" s="35">
        <f t="shared" si="166"/>
        <v>14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594.7103293823194</v>
      </c>
      <c r="V157" s="57">
        <v>0</v>
      </c>
      <c r="W157" s="57">
        <v>0</v>
      </c>
      <c r="X157" s="61">
        <f t="shared" si="157"/>
        <v>14</v>
      </c>
      <c r="Y157" s="40">
        <f t="shared" si="167"/>
        <v>0</v>
      </c>
      <c r="Z157" s="40">
        <f t="shared" si="168"/>
        <v>0</v>
      </c>
      <c r="AA157" s="44">
        <f t="shared" si="169"/>
        <v>8325.9446113524718</v>
      </c>
      <c r="AB157" s="35">
        <f t="shared" si="170"/>
        <v>14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644.88138566249131</v>
      </c>
      <c r="AD157" s="57">
        <v>0</v>
      </c>
      <c r="AE157" s="57">
        <v>0</v>
      </c>
      <c r="AF157" s="61">
        <f t="shared" si="158"/>
        <v>14</v>
      </c>
      <c r="AG157" s="40">
        <f t="shared" si="171"/>
        <v>0</v>
      </c>
      <c r="AH157" s="40">
        <f t="shared" si="172"/>
        <v>0</v>
      </c>
      <c r="AI157" s="44">
        <f t="shared" si="173"/>
        <v>9028.3393992748788</v>
      </c>
      <c r="AJ157" s="35">
        <f t="shared" si="159"/>
        <v>14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697.9771091459354</v>
      </c>
      <c r="AL157" s="57">
        <v>0</v>
      </c>
      <c r="AM157" s="57">
        <v>0</v>
      </c>
      <c r="AN157" s="61">
        <f t="shared" si="160"/>
        <v>14</v>
      </c>
      <c r="AO157" s="40">
        <f t="shared" si="174"/>
        <v>0</v>
      </c>
      <c r="AP157" s="40">
        <f t="shared" si="175"/>
        <v>0</v>
      </c>
      <c r="AQ157" s="44">
        <f t="shared" si="176"/>
        <v>9771.6795280430961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17</v>
      </c>
      <c r="G158" s="35">
        <f>SUMIFS(WORKING!$AC$3:$AC$6802,WORKING!$A$3:$A$6802,Results!$D$3,WORKING!$B$3:$B$6802,Results!A158,WORKING!$C$3:$C$6802,Results!C158)/1000</f>
        <v>9813.7867800000004</v>
      </c>
      <c r="H158" s="35">
        <f t="shared" si="161"/>
        <v>577.28157529411772</v>
      </c>
      <c r="I158" s="187" t="s">
        <v>754</v>
      </c>
      <c r="J158" s="212">
        <v>9260</v>
      </c>
      <c r="K158" s="217">
        <f t="shared" si="162"/>
        <v>544.70588235294122</v>
      </c>
      <c r="L158" s="34">
        <f t="shared" si="155"/>
        <v>17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594.82573111656041</v>
      </c>
      <c r="N158" s="57">
        <v>0</v>
      </c>
      <c r="O158" s="57">
        <v>0</v>
      </c>
      <c r="P158" s="61">
        <f t="shared" si="156"/>
        <v>17</v>
      </c>
      <c r="Q158" s="40">
        <f t="shared" si="163"/>
        <v>0</v>
      </c>
      <c r="R158" s="40">
        <f t="shared" si="164"/>
        <v>0</v>
      </c>
      <c r="S158" s="44">
        <f t="shared" si="165"/>
        <v>10112.037428981526</v>
      </c>
      <c r="T158" s="35">
        <f t="shared" si="166"/>
        <v>17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645.93517514934092</v>
      </c>
      <c r="V158" s="57">
        <v>0</v>
      </c>
      <c r="W158" s="57">
        <v>0</v>
      </c>
      <c r="X158" s="61">
        <f t="shared" si="157"/>
        <v>17</v>
      </c>
      <c r="Y158" s="40">
        <f t="shared" si="167"/>
        <v>0</v>
      </c>
      <c r="Z158" s="40">
        <f t="shared" si="168"/>
        <v>0</v>
      </c>
      <c r="AA158" s="44">
        <f t="shared" si="169"/>
        <v>10980.897977538796</v>
      </c>
      <c r="AB158" s="35">
        <f t="shared" si="170"/>
        <v>17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700.78056816748665</v>
      </c>
      <c r="AD158" s="57">
        <v>0</v>
      </c>
      <c r="AE158" s="57">
        <v>1</v>
      </c>
      <c r="AF158" s="61">
        <f t="shared" si="158"/>
        <v>16</v>
      </c>
      <c r="AG158" s="40">
        <f t="shared" si="171"/>
        <v>0</v>
      </c>
      <c r="AH158" s="40">
        <f t="shared" si="172"/>
        <v>-700.78056816748665</v>
      </c>
      <c r="AI158" s="44">
        <f t="shared" si="173"/>
        <v>11212.489090679786</v>
      </c>
      <c r="AJ158" s="35">
        <f t="shared" si="159"/>
        <v>16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758.86038305268346</v>
      </c>
      <c r="AL158" s="57">
        <v>0</v>
      </c>
      <c r="AM158" s="57">
        <v>0</v>
      </c>
      <c r="AN158" s="61">
        <f t="shared" si="160"/>
        <v>16</v>
      </c>
      <c r="AO158" s="40">
        <f t="shared" si="174"/>
        <v>0</v>
      </c>
      <c r="AP158" s="40">
        <f t="shared" si="175"/>
        <v>0</v>
      </c>
      <c r="AQ158" s="44">
        <f t="shared" si="176"/>
        <v>12141.766128842935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11</v>
      </c>
      <c r="G159" s="35">
        <f>SUMIFS(WORKING!$AC$3:$AC$6802,WORKING!$A$3:$A$6802,Results!$D$3,WORKING!$B$3:$B$6802,Results!A159,WORKING!$C$3:$C$6802,Results!C159)/1000</f>
        <v>8589.2960799999983</v>
      </c>
      <c r="H159" s="35">
        <f t="shared" si="161"/>
        <v>780.845098181818</v>
      </c>
      <c r="I159" s="187" t="s">
        <v>754</v>
      </c>
      <c r="J159" s="212">
        <v>8089</v>
      </c>
      <c r="K159" s="217">
        <f t="shared" si="162"/>
        <v>735.36363636363637</v>
      </c>
      <c r="L159" s="34">
        <f t="shared" si="155"/>
        <v>11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802.90920429319999</v>
      </c>
      <c r="N159" s="57">
        <v>0</v>
      </c>
      <c r="O159" s="57">
        <v>1</v>
      </c>
      <c r="P159" s="61">
        <f t="shared" si="156"/>
        <v>10</v>
      </c>
      <c r="Q159" s="40">
        <f t="shared" si="163"/>
        <v>0</v>
      </c>
      <c r="R159" s="40">
        <f t="shared" si="164"/>
        <v>-802.90920429319999</v>
      </c>
      <c r="S159" s="44">
        <f t="shared" si="165"/>
        <v>8029.0920429319995</v>
      </c>
      <c r="T159" s="35">
        <f t="shared" si="166"/>
        <v>10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871.77062134117671</v>
      </c>
      <c r="V159" s="57">
        <v>0</v>
      </c>
      <c r="W159" s="57">
        <v>1</v>
      </c>
      <c r="X159" s="61">
        <f t="shared" si="157"/>
        <v>9</v>
      </c>
      <c r="Y159" s="40">
        <f t="shared" si="167"/>
        <v>0</v>
      </c>
      <c r="Z159" s="40">
        <f t="shared" si="168"/>
        <v>-871.77062134117671</v>
      </c>
      <c r="AA159" s="44">
        <f t="shared" si="169"/>
        <v>7845.9355920705902</v>
      </c>
      <c r="AB159" s="35">
        <f t="shared" si="170"/>
        <v>9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945.65331514194895</v>
      </c>
      <c r="AD159" s="57">
        <v>0</v>
      </c>
      <c r="AE159" s="57">
        <v>1</v>
      </c>
      <c r="AF159" s="61">
        <f t="shared" si="158"/>
        <v>8</v>
      </c>
      <c r="AG159" s="40">
        <f t="shared" si="171"/>
        <v>0</v>
      </c>
      <c r="AH159" s="40">
        <f t="shared" si="172"/>
        <v>-945.65331514194895</v>
      </c>
      <c r="AI159" s="44">
        <f t="shared" si="173"/>
        <v>7565.2265211355916</v>
      </c>
      <c r="AJ159" s="35">
        <f t="shared" si="159"/>
        <v>8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1023.8784062980513</v>
      </c>
      <c r="AL159" s="57">
        <v>0</v>
      </c>
      <c r="AM159" s="57">
        <v>1</v>
      </c>
      <c r="AN159" s="61">
        <f t="shared" si="160"/>
        <v>7</v>
      </c>
      <c r="AO159" s="40">
        <f t="shared" si="174"/>
        <v>0</v>
      </c>
      <c r="AP159" s="40">
        <f t="shared" si="175"/>
        <v>-1023.8784062980513</v>
      </c>
      <c r="AQ159" s="44">
        <f t="shared" si="176"/>
        <v>7167.1488440863595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8</v>
      </c>
      <c r="G160" s="35">
        <f>SUMIFS(WORKING!$AC$3:$AC$6802,WORKING!$A$3:$A$6802,Results!$D$3,WORKING!$B$3:$B$6802,Results!A160,WORKING!$C$3:$C$6802,Results!C160)/1000</f>
        <v>7549.8213399999995</v>
      </c>
      <c r="H160" s="35">
        <f t="shared" si="161"/>
        <v>943.72766749999994</v>
      </c>
      <c r="I160" s="187" t="s">
        <v>754</v>
      </c>
      <c r="J160" s="212">
        <v>7073</v>
      </c>
      <c r="K160" s="217">
        <f t="shared" si="162"/>
        <v>884.125</v>
      </c>
      <c r="L160" s="34">
        <f t="shared" si="155"/>
        <v>8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926.23726584555925</v>
      </c>
      <c r="N160" s="57">
        <v>0</v>
      </c>
      <c r="O160" s="57">
        <v>1</v>
      </c>
      <c r="P160" s="61">
        <f t="shared" si="156"/>
        <v>7</v>
      </c>
      <c r="Q160" s="40">
        <f t="shared" si="163"/>
        <v>0</v>
      </c>
      <c r="R160" s="40">
        <f t="shared" si="164"/>
        <v>-926.23726584555925</v>
      </c>
      <c r="S160" s="44">
        <f t="shared" si="165"/>
        <v>6483.6608609189152</v>
      </c>
      <c r="T160" s="35">
        <f t="shared" si="166"/>
        <v>7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995.7180343991372</v>
      </c>
      <c r="V160" s="57">
        <v>1</v>
      </c>
      <c r="W160" s="57">
        <v>1</v>
      </c>
      <c r="X160" s="61">
        <f t="shared" si="157"/>
        <v>7</v>
      </c>
      <c r="Y160" s="40">
        <f t="shared" si="167"/>
        <v>995.7180343991372</v>
      </c>
      <c r="Z160" s="40">
        <f t="shared" si="168"/>
        <v>-995.7180343991372</v>
      </c>
      <c r="AA160" s="44">
        <f t="shared" si="169"/>
        <v>6970.0262407939608</v>
      </c>
      <c r="AB160" s="35">
        <f t="shared" si="170"/>
        <v>7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1069.4010122557713</v>
      </c>
      <c r="AD160" s="57">
        <v>1</v>
      </c>
      <c r="AE160" s="57">
        <v>1</v>
      </c>
      <c r="AF160" s="61">
        <f t="shared" si="158"/>
        <v>7</v>
      </c>
      <c r="AG160" s="40">
        <f t="shared" si="171"/>
        <v>1069.4010122557713</v>
      </c>
      <c r="AH160" s="40">
        <f t="shared" si="172"/>
        <v>-1069.4010122557713</v>
      </c>
      <c r="AI160" s="44">
        <f t="shared" si="173"/>
        <v>7485.8070857903995</v>
      </c>
      <c r="AJ160" s="35">
        <f t="shared" si="159"/>
        <v>7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1146.3674225259076</v>
      </c>
      <c r="AL160" s="57">
        <v>1</v>
      </c>
      <c r="AM160" s="57">
        <v>1</v>
      </c>
      <c r="AN160" s="61">
        <f t="shared" si="160"/>
        <v>7</v>
      </c>
      <c r="AO160" s="40">
        <f t="shared" si="174"/>
        <v>1146.3674225259076</v>
      </c>
      <c r="AP160" s="40">
        <f t="shared" si="175"/>
        <v>-1146.3674225259076</v>
      </c>
      <c r="AQ160" s="44">
        <f t="shared" si="176"/>
        <v>8024.5719576813535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1</v>
      </c>
      <c r="G161" s="35">
        <f>SUMIFS(WORKING!$AC$3:$AC$6802,WORKING!$A$3:$A$6802,Results!$D$3,WORKING!$B$3:$B$6802,Results!A161,WORKING!$C$3:$C$6802,Results!C161)/1000</f>
        <v>1088.9226699999999</v>
      </c>
      <c r="H161" s="35">
        <f t="shared" si="161"/>
        <v>1088.9226699999999</v>
      </c>
      <c r="I161" s="187" t="s">
        <v>754</v>
      </c>
      <c r="J161" s="212">
        <v>1073</v>
      </c>
      <c r="K161" s="217">
        <f t="shared" si="162"/>
        <v>1073</v>
      </c>
      <c r="L161" s="34">
        <f t="shared" si="155"/>
        <v>1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1124.026533938563</v>
      </c>
      <c r="N161" s="57">
        <v>2</v>
      </c>
      <c r="O161" s="57">
        <v>0</v>
      </c>
      <c r="P161" s="61">
        <f t="shared" si="156"/>
        <v>3</v>
      </c>
      <c r="Q161" s="40">
        <f t="shared" si="163"/>
        <v>2248.0530678771261</v>
      </c>
      <c r="R161" s="40">
        <f t="shared" si="164"/>
        <v>0</v>
      </c>
      <c r="S161" s="44">
        <f t="shared" si="165"/>
        <v>3372.0796018156889</v>
      </c>
      <c r="T161" s="35">
        <f t="shared" si="166"/>
        <v>3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1208.2559668297677</v>
      </c>
      <c r="V161" s="57">
        <v>0</v>
      </c>
      <c r="W161" s="57">
        <v>0</v>
      </c>
      <c r="X161" s="61">
        <f t="shared" si="157"/>
        <v>3</v>
      </c>
      <c r="Y161" s="40">
        <f t="shared" si="167"/>
        <v>0</v>
      </c>
      <c r="Z161" s="40">
        <f t="shared" si="168"/>
        <v>0</v>
      </c>
      <c r="AA161" s="44">
        <f t="shared" si="169"/>
        <v>3624.767900489303</v>
      </c>
      <c r="AB161" s="35">
        <f t="shared" si="170"/>
        <v>3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1297.5718897357563</v>
      </c>
      <c r="AD161" s="57">
        <v>0</v>
      </c>
      <c r="AE161" s="57">
        <v>0</v>
      </c>
      <c r="AF161" s="61">
        <f t="shared" si="158"/>
        <v>3</v>
      </c>
      <c r="AG161" s="40">
        <f t="shared" si="171"/>
        <v>0</v>
      </c>
      <c r="AH161" s="40">
        <f t="shared" si="172"/>
        <v>0</v>
      </c>
      <c r="AI161" s="44">
        <f t="shared" si="173"/>
        <v>3892.7156692072685</v>
      </c>
      <c r="AJ161" s="35">
        <f t="shared" si="159"/>
        <v>3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1390.8584575548139</v>
      </c>
      <c r="AL161" s="57">
        <v>0</v>
      </c>
      <c r="AM161" s="57">
        <v>0</v>
      </c>
      <c r="AN161" s="61">
        <f t="shared" si="160"/>
        <v>3</v>
      </c>
      <c r="AO161" s="40">
        <f t="shared" si="174"/>
        <v>0</v>
      </c>
      <c r="AP161" s="40">
        <f t="shared" si="175"/>
        <v>0</v>
      </c>
      <c r="AQ161" s="44">
        <f t="shared" si="176"/>
        <v>4172.5753726644416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 t="s">
        <v>754</v>
      </c>
      <c r="J162" s="212" t="s">
        <v>754</v>
      </c>
      <c r="K162" s="217" t="str">
        <f t="shared" si="162"/>
        <v/>
      </c>
      <c r="L162" s="34">
        <f t="shared" si="155"/>
        <v>0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0</v>
      </c>
      <c r="N162" s="57">
        <v>0</v>
      </c>
      <c r="O162" s="57">
        <v>0</v>
      </c>
      <c r="P162" s="61">
        <f t="shared" si="156"/>
        <v>0</v>
      </c>
      <c r="Q162" s="40">
        <f t="shared" si="163"/>
        <v>0</v>
      </c>
      <c r="R162" s="40">
        <f t="shared" si="164"/>
        <v>0</v>
      </c>
      <c r="S162" s="44">
        <f t="shared" si="165"/>
        <v>0</v>
      </c>
      <c r="T162" s="35">
        <f t="shared" si="166"/>
        <v>0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0</v>
      </c>
      <c r="V162" s="57">
        <v>0</v>
      </c>
      <c r="W162" s="57">
        <v>0</v>
      </c>
      <c r="X162" s="61">
        <f t="shared" si="157"/>
        <v>0</v>
      </c>
      <c r="Y162" s="40">
        <f t="shared" si="167"/>
        <v>0</v>
      </c>
      <c r="Z162" s="40">
        <f t="shared" si="168"/>
        <v>0</v>
      </c>
      <c r="AA162" s="44">
        <f t="shared" si="169"/>
        <v>0</v>
      </c>
      <c r="AB162" s="35">
        <f t="shared" si="170"/>
        <v>0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0</v>
      </c>
      <c r="AD162" s="57">
        <v>0</v>
      </c>
      <c r="AE162" s="57">
        <v>0</v>
      </c>
      <c r="AF162" s="61">
        <f t="shared" si="158"/>
        <v>0</v>
      </c>
      <c r="AG162" s="40">
        <f t="shared" si="171"/>
        <v>0</v>
      </c>
      <c r="AH162" s="40">
        <f t="shared" si="172"/>
        <v>0</v>
      </c>
      <c r="AI162" s="44">
        <f t="shared" si="173"/>
        <v>0</v>
      </c>
      <c r="AJ162" s="35">
        <f t="shared" si="159"/>
        <v>0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0</v>
      </c>
      <c r="AL162" s="57">
        <v>0</v>
      </c>
      <c r="AM162" s="57">
        <v>0</v>
      </c>
      <c r="AN162" s="61">
        <f t="shared" si="160"/>
        <v>0</v>
      </c>
      <c r="AO162" s="40">
        <f t="shared" si="174"/>
        <v>0</v>
      </c>
      <c r="AP162" s="40">
        <f t="shared" si="175"/>
        <v>0</v>
      </c>
      <c r="AQ162" s="44">
        <f t="shared" si="176"/>
        <v>0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1</v>
      </c>
      <c r="G163" s="35">
        <f>SUMIFS(WORKING!$AC$3:$AC$6802,WORKING!$A$3:$A$6802,Results!$D$3,WORKING!$B$3:$B$6802,Results!A163,WORKING!$C$3:$C$6802,Results!C163)/1000</f>
        <v>1656.6877999999995</v>
      </c>
      <c r="H163" s="35">
        <f t="shared" si="161"/>
        <v>1656.6877999999995</v>
      </c>
      <c r="I163" s="187" t="s">
        <v>754</v>
      </c>
      <c r="J163" s="212">
        <v>1656</v>
      </c>
      <c r="K163" s="217">
        <f t="shared" si="162"/>
        <v>1656</v>
      </c>
      <c r="L163" s="34">
        <f t="shared" si="155"/>
        <v>1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1736.0191066619338</v>
      </c>
      <c r="N163" s="57">
        <v>0</v>
      </c>
      <c r="O163" s="57">
        <v>0</v>
      </c>
      <c r="P163" s="61">
        <f t="shared" si="156"/>
        <v>1</v>
      </c>
      <c r="Q163" s="40">
        <f t="shared" si="163"/>
        <v>0</v>
      </c>
      <c r="R163" s="40">
        <f t="shared" si="164"/>
        <v>0</v>
      </c>
      <c r="S163" s="44">
        <f t="shared" si="165"/>
        <v>1736.0191066619338</v>
      </c>
      <c r="T163" s="35">
        <f t="shared" si="166"/>
        <v>1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1867.4724893823959</v>
      </c>
      <c r="V163" s="57">
        <v>0</v>
      </c>
      <c r="W163" s="57">
        <v>0</v>
      </c>
      <c r="X163" s="61">
        <f t="shared" si="157"/>
        <v>1</v>
      </c>
      <c r="Y163" s="40">
        <f t="shared" si="167"/>
        <v>0</v>
      </c>
      <c r="Z163" s="40">
        <f t="shared" si="168"/>
        <v>0</v>
      </c>
      <c r="AA163" s="44">
        <f t="shared" si="169"/>
        <v>1867.4724893823959</v>
      </c>
      <c r="AB163" s="35">
        <f t="shared" si="170"/>
        <v>1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2006.9845053889712</v>
      </c>
      <c r="AD163" s="57">
        <v>0</v>
      </c>
      <c r="AE163" s="57">
        <v>0</v>
      </c>
      <c r="AF163" s="61">
        <f t="shared" si="158"/>
        <v>1</v>
      </c>
      <c r="AG163" s="40">
        <f t="shared" si="171"/>
        <v>0</v>
      </c>
      <c r="AH163" s="40">
        <f t="shared" si="172"/>
        <v>0</v>
      </c>
      <c r="AI163" s="44">
        <f t="shared" si="173"/>
        <v>2006.9845053889712</v>
      </c>
      <c r="AJ163" s="35">
        <f t="shared" si="159"/>
        <v>1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2152.8454507725132</v>
      </c>
      <c r="AL163" s="57">
        <v>0</v>
      </c>
      <c r="AM163" s="57">
        <v>0</v>
      </c>
      <c r="AN163" s="61">
        <f t="shared" si="160"/>
        <v>1</v>
      </c>
      <c r="AO163" s="40">
        <f t="shared" si="174"/>
        <v>0</v>
      </c>
      <c r="AP163" s="40">
        <f t="shared" si="175"/>
        <v>0</v>
      </c>
      <c r="AQ163" s="44">
        <f t="shared" si="176"/>
        <v>2152.8454507725132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90</v>
      </c>
      <c r="G168" s="41">
        <f>SUM(G148:G167)</f>
        <v>48654.193729999999</v>
      </c>
      <c r="H168" s="41">
        <f>IFERROR(G168/F168,0)</f>
        <v>540.60215255555556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90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45342.96774</v>
      </c>
      <c r="K168" s="41">
        <f>IFERROR(J168/I168,"")</f>
        <v>503.81075266666664</v>
      </c>
      <c r="L168" s="41">
        <f>SUM(L148:L167)</f>
        <v>90</v>
      </c>
      <c r="M168" s="41">
        <f>IFERROR(S168/P168,0)</f>
        <v>554.76767852696912</v>
      </c>
      <c r="N168" s="41">
        <f t="shared" ref="N168:T168" si="177">SUM(N148:N167)</f>
        <v>2</v>
      </c>
      <c r="O168" s="41">
        <f t="shared" si="177"/>
        <v>4</v>
      </c>
      <c r="P168" s="41">
        <f t="shared" si="177"/>
        <v>88</v>
      </c>
      <c r="Q168" s="41">
        <f t="shared" si="177"/>
        <v>2248.0530678771261</v>
      </c>
      <c r="R168" s="41">
        <f t="shared" si="177"/>
        <v>-2414.0404890493901</v>
      </c>
      <c r="S168" s="45">
        <f t="shared" si="177"/>
        <v>48819.555710373286</v>
      </c>
      <c r="T168" s="41">
        <f t="shared" si="177"/>
        <v>88</v>
      </c>
      <c r="U168" s="41">
        <f>IFERROR(AA168/X168,0)</f>
        <v>603.05143572389375</v>
      </c>
      <c r="V168" s="41">
        <f t="shared" ref="V168:AB168" si="178">SUM(V148:V167)</f>
        <v>1</v>
      </c>
      <c r="W168" s="41">
        <f t="shared" si="178"/>
        <v>4</v>
      </c>
      <c r="X168" s="41">
        <f t="shared" si="178"/>
        <v>85</v>
      </c>
      <c r="Y168" s="41">
        <f t="shared" si="178"/>
        <v>995.7180343991372</v>
      </c>
      <c r="Z168" s="41">
        <f t="shared" si="178"/>
        <v>-2610.7179994360959</v>
      </c>
      <c r="AA168" s="45">
        <f t="shared" si="178"/>
        <v>51259.372036530971</v>
      </c>
      <c r="AB168" s="41">
        <f t="shared" si="178"/>
        <v>85</v>
      </c>
      <c r="AC168" s="41">
        <f>IFERROR(AI168/AF168,0)</f>
        <v>654.4402551144924</v>
      </c>
      <c r="AD168" s="41">
        <f t="shared" ref="AD168:AJ168" si="179">SUM(AD148:AD167)</f>
        <v>1</v>
      </c>
      <c r="AE168" s="41">
        <f t="shared" si="179"/>
        <v>5</v>
      </c>
      <c r="AF168" s="41">
        <f t="shared" si="179"/>
        <v>81</v>
      </c>
      <c r="AG168" s="41">
        <f t="shared" si="179"/>
        <v>1069.4010122557713</v>
      </c>
      <c r="AH168" s="41">
        <f t="shared" si="179"/>
        <v>-3521.6148305025408</v>
      </c>
      <c r="AI168" s="45">
        <f t="shared" si="179"/>
        <v>53009.660664273884</v>
      </c>
      <c r="AJ168" s="41">
        <f t="shared" si="179"/>
        <v>81</v>
      </c>
      <c r="AK168" s="41">
        <f>IFERROR(AQ168/AN168,0)</f>
        <v>709.57566600589587</v>
      </c>
      <c r="AL168" s="41">
        <f t="shared" ref="AL168:AQ168" si="180">SUM(AL148:AL167)</f>
        <v>1</v>
      </c>
      <c r="AM168" s="41">
        <f t="shared" si="180"/>
        <v>4</v>
      </c>
      <c r="AN168" s="41">
        <f t="shared" si="180"/>
        <v>78</v>
      </c>
      <c r="AO168" s="41">
        <f t="shared" si="180"/>
        <v>1146.3674225259076</v>
      </c>
      <c r="AP168" s="41">
        <f t="shared" si="180"/>
        <v>-3042.2069661444748</v>
      </c>
      <c r="AQ168" s="45">
        <f t="shared" si="180"/>
        <v>55346.901948459876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56383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56864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60162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64734.312000000005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7563.4442896267137</v>
      </c>
      <c r="T170" s="39"/>
      <c r="U170" s="39"/>
      <c r="V170" s="53"/>
      <c r="W170" s="53"/>
      <c r="X170" s="110"/>
      <c r="Y170" s="39"/>
      <c r="Z170" s="39"/>
      <c r="AA170" s="54">
        <f>AA169-AA168</f>
        <v>5604.6279634690291</v>
      </c>
      <c r="AB170" s="39"/>
      <c r="AC170" s="53"/>
      <c r="AD170" s="53"/>
      <c r="AE170" s="110"/>
      <c r="AF170" s="39"/>
      <c r="AG170" s="39"/>
      <c r="AH170" s="39"/>
      <c r="AI170" s="54">
        <f>AI169-AI168</f>
        <v>7152.3393357261157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9387.4100515401296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Civil Aviation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106.396</v>
      </c>
      <c r="H176" s="35">
        <f>IFERROR(G176/F176,0)</f>
        <v>0</v>
      </c>
      <c r="I176" s="156" t="s">
        <v>754</v>
      </c>
      <c r="J176" s="211">
        <v>121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2</v>
      </c>
      <c r="G178" s="35">
        <f>SUMIFS(WORKING!$AC$3:$AC$6802,WORKING!$A$3:$A$6802,Results!$D$3,WORKING!$B$3:$B$6802,Results!A178,WORKING!$C$3:$C$6802,Results!C178)/1000</f>
        <v>342.43392999999998</v>
      </c>
      <c r="H178" s="35">
        <f t="shared" si="187"/>
        <v>171.21696499999999</v>
      </c>
      <c r="I178" s="187" t="s">
        <v>754</v>
      </c>
      <c r="J178" s="212">
        <v>389</v>
      </c>
      <c r="K178" s="217">
        <f t="shared" si="188"/>
        <v>194.5</v>
      </c>
      <c r="L178" s="34">
        <f t="shared" si="181"/>
        <v>2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210.92393810979092</v>
      </c>
      <c r="N178" s="57">
        <v>0</v>
      </c>
      <c r="O178" s="57">
        <v>0</v>
      </c>
      <c r="P178" s="61">
        <f t="shared" si="182"/>
        <v>2</v>
      </c>
      <c r="Q178" s="40">
        <f t="shared" si="189"/>
        <v>0</v>
      </c>
      <c r="R178" s="40">
        <f t="shared" si="190"/>
        <v>0</v>
      </c>
      <c r="S178" s="44">
        <f t="shared" si="191"/>
        <v>421.84787621958185</v>
      </c>
      <c r="T178" s="35">
        <f t="shared" si="192"/>
        <v>2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228.60366524147011</v>
      </c>
      <c r="V178" s="57">
        <v>0</v>
      </c>
      <c r="W178" s="57">
        <v>0</v>
      </c>
      <c r="X178" s="61">
        <f t="shared" si="183"/>
        <v>2</v>
      </c>
      <c r="Y178" s="40">
        <f t="shared" si="193"/>
        <v>0</v>
      </c>
      <c r="Z178" s="40">
        <f t="shared" si="194"/>
        <v>0</v>
      </c>
      <c r="AA178" s="44">
        <f t="shared" si="195"/>
        <v>457.20733048294022</v>
      </c>
      <c r="AB178" s="35">
        <f t="shared" si="196"/>
        <v>2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247.53417525903893</v>
      </c>
      <c r="AD178" s="57">
        <v>0</v>
      </c>
      <c r="AE178" s="57">
        <v>0</v>
      </c>
      <c r="AF178" s="61">
        <f t="shared" si="184"/>
        <v>2</v>
      </c>
      <c r="AG178" s="40">
        <f t="shared" si="197"/>
        <v>0</v>
      </c>
      <c r="AH178" s="40">
        <f t="shared" si="198"/>
        <v>0</v>
      </c>
      <c r="AI178" s="44">
        <f t="shared" si="199"/>
        <v>495.06835051807786</v>
      </c>
      <c r="AJ178" s="35">
        <f t="shared" si="185"/>
        <v>2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267.53174918428806</v>
      </c>
      <c r="AL178" s="57">
        <v>0</v>
      </c>
      <c r="AM178" s="57">
        <v>0</v>
      </c>
      <c r="AN178" s="61">
        <f t="shared" si="186"/>
        <v>2</v>
      </c>
      <c r="AO178" s="40">
        <f t="shared" si="200"/>
        <v>0</v>
      </c>
      <c r="AP178" s="40">
        <f t="shared" si="201"/>
        <v>0</v>
      </c>
      <c r="AQ178" s="44">
        <f t="shared" si="202"/>
        <v>535.06349836857612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2</v>
      </c>
      <c r="G179" s="35">
        <f>SUMIFS(WORKING!$AC$3:$AC$6802,WORKING!$A$3:$A$6802,Results!$D$3,WORKING!$B$3:$B$6802,Results!A179,WORKING!$C$3:$C$6802,Results!C179)/1000</f>
        <v>368.46713999999997</v>
      </c>
      <c r="H179" s="35">
        <f t="shared" si="187"/>
        <v>184.23356999999999</v>
      </c>
      <c r="I179" s="187" t="s">
        <v>754</v>
      </c>
      <c r="J179" s="212">
        <v>418</v>
      </c>
      <c r="K179" s="217">
        <f t="shared" si="188"/>
        <v>209</v>
      </c>
      <c r="L179" s="34">
        <f t="shared" si="181"/>
        <v>2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226.974835904629</v>
      </c>
      <c r="N179" s="57">
        <v>0</v>
      </c>
      <c r="O179" s="57">
        <v>0</v>
      </c>
      <c r="P179" s="61">
        <f t="shared" si="182"/>
        <v>2</v>
      </c>
      <c r="Q179" s="40">
        <f t="shared" si="189"/>
        <v>0</v>
      </c>
      <c r="R179" s="40">
        <f t="shared" si="190"/>
        <v>0</v>
      </c>
      <c r="S179" s="44">
        <f t="shared" si="191"/>
        <v>453.94967180925801</v>
      </c>
      <c r="T179" s="35">
        <f t="shared" si="192"/>
        <v>2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246.10554603236989</v>
      </c>
      <c r="V179" s="57">
        <v>0</v>
      </c>
      <c r="W179" s="57">
        <v>0</v>
      </c>
      <c r="X179" s="61">
        <f t="shared" si="183"/>
        <v>2</v>
      </c>
      <c r="Y179" s="40">
        <f t="shared" si="193"/>
        <v>0</v>
      </c>
      <c r="Z179" s="40">
        <f t="shared" si="194"/>
        <v>0</v>
      </c>
      <c r="AA179" s="44">
        <f t="shared" si="195"/>
        <v>492.21109206473977</v>
      </c>
      <c r="AB179" s="35">
        <f t="shared" si="196"/>
        <v>2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266.59954869313981</v>
      </c>
      <c r="AD179" s="57">
        <v>0</v>
      </c>
      <c r="AE179" s="57">
        <v>0</v>
      </c>
      <c r="AF179" s="61">
        <f t="shared" si="184"/>
        <v>2</v>
      </c>
      <c r="AG179" s="40">
        <f t="shared" si="197"/>
        <v>0</v>
      </c>
      <c r="AH179" s="40">
        <f t="shared" si="198"/>
        <v>0</v>
      </c>
      <c r="AI179" s="44">
        <f t="shared" si="199"/>
        <v>533.19909738627962</v>
      </c>
      <c r="AJ179" s="35">
        <f t="shared" si="185"/>
        <v>2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288.26035619315365</v>
      </c>
      <c r="AL179" s="57">
        <v>0</v>
      </c>
      <c r="AM179" s="57">
        <v>0</v>
      </c>
      <c r="AN179" s="61">
        <f t="shared" si="186"/>
        <v>2</v>
      </c>
      <c r="AO179" s="40">
        <f t="shared" si="200"/>
        <v>0</v>
      </c>
      <c r="AP179" s="40">
        <f t="shared" si="201"/>
        <v>0</v>
      </c>
      <c r="AQ179" s="44">
        <f t="shared" si="202"/>
        <v>576.52071238630731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1</v>
      </c>
      <c r="G180" s="35">
        <f>SUMIFS(WORKING!$AC$3:$AC$6802,WORKING!$A$3:$A$6802,Results!$D$3,WORKING!$B$3:$B$6802,Results!A180,WORKING!$C$3:$C$6802,Results!C180)/1000</f>
        <v>223.65568999999996</v>
      </c>
      <c r="H180" s="35">
        <f t="shared" si="187"/>
        <v>223.65568999999996</v>
      </c>
      <c r="I180" s="187" t="s">
        <v>754</v>
      </c>
      <c r="J180" s="212">
        <v>254</v>
      </c>
      <c r="K180" s="217">
        <f t="shared" si="188"/>
        <v>254</v>
      </c>
      <c r="L180" s="34">
        <f t="shared" si="181"/>
        <v>1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275.92396195878655</v>
      </c>
      <c r="N180" s="57">
        <v>0</v>
      </c>
      <c r="O180" s="57">
        <v>0</v>
      </c>
      <c r="P180" s="61">
        <f t="shared" si="182"/>
        <v>1</v>
      </c>
      <c r="Q180" s="40">
        <f t="shared" si="189"/>
        <v>0</v>
      </c>
      <c r="R180" s="40">
        <f t="shared" si="190"/>
        <v>0</v>
      </c>
      <c r="S180" s="44">
        <f t="shared" si="191"/>
        <v>275.92396195878655</v>
      </c>
      <c r="T180" s="35">
        <f t="shared" si="192"/>
        <v>1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299.20556203826771</v>
      </c>
      <c r="V180" s="57">
        <v>0</v>
      </c>
      <c r="W180" s="57">
        <v>0</v>
      </c>
      <c r="X180" s="61">
        <f t="shared" si="183"/>
        <v>1</v>
      </c>
      <c r="Y180" s="40">
        <f t="shared" si="193"/>
        <v>0</v>
      </c>
      <c r="Z180" s="40">
        <f t="shared" si="194"/>
        <v>0</v>
      </c>
      <c r="AA180" s="44">
        <f t="shared" si="195"/>
        <v>299.20556203826771</v>
      </c>
      <c r="AB180" s="35">
        <f t="shared" si="196"/>
        <v>1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324.14862837831777</v>
      </c>
      <c r="AD180" s="57">
        <v>0</v>
      </c>
      <c r="AE180" s="57">
        <v>0</v>
      </c>
      <c r="AF180" s="61">
        <f t="shared" si="184"/>
        <v>1</v>
      </c>
      <c r="AG180" s="40">
        <f t="shared" si="197"/>
        <v>0</v>
      </c>
      <c r="AH180" s="40">
        <f t="shared" si="198"/>
        <v>0</v>
      </c>
      <c r="AI180" s="44">
        <f t="shared" si="199"/>
        <v>324.14862837831777</v>
      </c>
      <c r="AJ180" s="35">
        <f t="shared" si="185"/>
        <v>1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350.51461930929565</v>
      </c>
      <c r="AL180" s="57">
        <v>0</v>
      </c>
      <c r="AM180" s="57">
        <v>0</v>
      </c>
      <c r="AN180" s="61">
        <f t="shared" si="186"/>
        <v>1</v>
      </c>
      <c r="AO180" s="40">
        <f t="shared" si="200"/>
        <v>0</v>
      </c>
      <c r="AP180" s="40">
        <f t="shared" si="201"/>
        <v>0</v>
      </c>
      <c r="AQ180" s="44">
        <f t="shared" si="202"/>
        <v>350.51461930929565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8</v>
      </c>
      <c r="G181" s="35">
        <f>SUMIFS(WORKING!$AC$3:$AC$6802,WORKING!$A$3:$A$6802,Results!$D$3,WORKING!$B$3:$B$6802,Results!A181,WORKING!$C$3:$C$6802,Results!C181)/1000</f>
        <v>1928.0809199999999</v>
      </c>
      <c r="H181" s="35">
        <f t="shared" si="187"/>
        <v>241.01011499999998</v>
      </c>
      <c r="I181" s="187" t="s">
        <v>754</v>
      </c>
      <c r="J181" s="212">
        <v>2189</v>
      </c>
      <c r="K181" s="217">
        <f t="shared" si="188"/>
        <v>273.625</v>
      </c>
      <c r="L181" s="34">
        <f t="shared" si="181"/>
        <v>8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297.57725320055636</v>
      </c>
      <c r="N181" s="57">
        <v>0</v>
      </c>
      <c r="O181" s="57">
        <v>0</v>
      </c>
      <c r="P181" s="61">
        <f t="shared" si="182"/>
        <v>8</v>
      </c>
      <c r="Q181" s="40">
        <f t="shared" si="189"/>
        <v>0</v>
      </c>
      <c r="R181" s="40">
        <f t="shared" si="190"/>
        <v>0</v>
      </c>
      <c r="S181" s="44">
        <f t="shared" si="191"/>
        <v>2380.6180256044508</v>
      </c>
      <c r="T181" s="35">
        <f t="shared" si="192"/>
        <v>8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322.79436492651638</v>
      </c>
      <c r="V181" s="57">
        <v>0</v>
      </c>
      <c r="W181" s="57">
        <v>0</v>
      </c>
      <c r="X181" s="61">
        <f t="shared" si="183"/>
        <v>8</v>
      </c>
      <c r="Y181" s="40">
        <f t="shared" si="193"/>
        <v>0</v>
      </c>
      <c r="Z181" s="40">
        <f t="shared" si="194"/>
        <v>0</v>
      </c>
      <c r="AA181" s="44">
        <f t="shared" si="195"/>
        <v>2582.354919412131</v>
      </c>
      <c r="AB181" s="35">
        <f t="shared" si="196"/>
        <v>8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349.8211958540013</v>
      </c>
      <c r="AD181" s="57">
        <v>0</v>
      </c>
      <c r="AE181" s="57">
        <v>0</v>
      </c>
      <c r="AF181" s="61">
        <f t="shared" si="184"/>
        <v>8</v>
      </c>
      <c r="AG181" s="40">
        <f t="shared" si="197"/>
        <v>0</v>
      </c>
      <c r="AH181" s="40">
        <f t="shared" si="198"/>
        <v>0</v>
      </c>
      <c r="AI181" s="44">
        <f t="shared" si="199"/>
        <v>2798.5695668320104</v>
      </c>
      <c r="AJ181" s="35">
        <f t="shared" si="185"/>
        <v>8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378.40169943526541</v>
      </c>
      <c r="AL181" s="57">
        <v>0</v>
      </c>
      <c r="AM181" s="57">
        <v>0</v>
      </c>
      <c r="AN181" s="61">
        <f t="shared" si="186"/>
        <v>8</v>
      </c>
      <c r="AO181" s="40">
        <f t="shared" si="200"/>
        <v>0</v>
      </c>
      <c r="AP181" s="40">
        <f t="shared" si="201"/>
        <v>0</v>
      </c>
      <c r="AQ181" s="44">
        <f t="shared" si="202"/>
        <v>3027.2135954821233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9</v>
      </c>
      <c r="G183" s="35">
        <f>SUMIFS(WORKING!$AC$3:$AC$6802,WORKING!$A$3:$A$6802,Results!$D$3,WORKING!$B$3:$B$6802,Results!A183,WORKING!$C$3:$C$6802,Results!C183)/1000</f>
        <v>3482.2143900000001</v>
      </c>
      <c r="H183" s="35">
        <f t="shared" si="187"/>
        <v>386.91271</v>
      </c>
      <c r="I183" s="187" t="s">
        <v>754</v>
      </c>
      <c r="J183" s="212">
        <v>3953</v>
      </c>
      <c r="K183" s="217">
        <f t="shared" si="188"/>
        <v>439.22222222222223</v>
      </c>
      <c r="L183" s="34">
        <f t="shared" si="181"/>
        <v>9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478.24326760983342</v>
      </c>
      <c r="N183" s="57">
        <v>0</v>
      </c>
      <c r="O183" s="57">
        <v>0</v>
      </c>
      <c r="P183" s="61">
        <f t="shared" si="182"/>
        <v>9</v>
      </c>
      <c r="Q183" s="40">
        <f t="shared" si="189"/>
        <v>0</v>
      </c>
      <c r="R183" s="40">
        <f t="shared" si="190"/>
        <v>0</v>
      </c>
      <c r="S183" s="44">
        <f t="shared" si="191"/>
        <v>4304.1894084885007</v>
      </c>
      <c r="T183" s="35">
        <f t="shared" si="192"/>
        <v>9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518.9461412897158</v>
      </c>
      <c r="V183" s="57">
        <v>0</v>
      </c>
      <c r="W183" s="57">
        <v>0</v>
      </c>
      <c r="X183" s="61">
        <f t="shared" si="183"/>
        <v>9</v>
      </c>
      <c r="Y183" s="40">
        <f t="shared" si="193"/>
        <v>0</v>
      </c>
      <c r="Z183" s="40">
        <f t="shared" si="194"/>
        <v>0</v>
      </c>
      <c r="AA183" s="44">
        <f t="shared" si="195"/>
        <v>4670.5152716074426</v>
      </c>
      <c r="AB183" s="35">
        <f t="shared" si="196"/>
        <v>9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562.58704496713597</v>
      </c>
      <c r="AD183" s="57">
        <v>0</v>
      </c>
      <c r="AE183" s="57">
        <v>0</v>
      </c>
      <c r="AF183" s="61">
        <f t="shared" si="184"/>
        <v>9</v>
      </c>
      <c r="AG183" s="40">
        <f t="shared" si="197"/>
        <v>0</v>
      </c>
      <c r="AH183" s="40">
        <f t="shared" si="198"/>
        <v>0</v>
      </c>
      <c r="AI183" s="44">
        <f t="shared" si="199"/>
        <v>5063.2834047042234</v>
      </c>
      <c r="AJ183" s="35">
        <f t="shared" si="185"/>
        <v>9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608.75713342399956</v>
      </c>
      <c r="AL183" s="57">
        <v>0</v>
      </c>
      <c r="AM183" s="57">
        <v>0</v>
      </c>
      <c r="AN183" s="61">
        <f t="shared" si="186"/>
        <v>9</v>
      </c>
      <c r="AO183" s="40">
        <f t="shared" si="200"/>
        <v>0</v>
      </c>
      <c r="AP183" s="40">
        <f t="shared" si="201"/>
        <v>0</v>
      </c>
      <c r="AQ183" s="44">
        <f t="shared" si="202"/>
        <v>5478.8142008159957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6</v>
      </c>
      <c r="G184" s="35">
        <f>SUMIFS(WORKING!$AC$3:$AC$6802,WORKING!$A$3:$A$6802,Results!$D$3,WORKING!$B$3:$B$6802,Results!A184,WORKING!$C$3:$C$6802,Results!C184)/1000</f>
        <v>2205.6505099999999</v>
      </c>
      <c r="H184" s="35">
        <f t="shared" si="187"/>
        <v>367.6084183333333</v>
      </c>
      <c r="I184" s="187" t="s">
        <v>754</v>
      </c>
      <c r="J184" s="212">
        <v>2504</v>
      </c>
      <c r="K184" s="217">
        <f t="shared" si="188"/>
        <v>417.33333333333331</v>
      </c>
      <c r="L184" s="34">
        <f t="shared" si="181"/>
        <v>6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454.64577101120261</v>
      </c>
      <c r="N184" s="57">
        <v>0</v>
      </c>
      <c r="O184" s="57">
        <v>0</v>
      </c>
      <c r="P184" s="61">
        <f t="shared" si="182"/>
        <v>6</v>
      </c>
      <c r="Q184" s="40">
        <f t="shared" si="189"/>
        <v>0</v>
      </c>
      <c r="R184" s="40">
        <f t="shared" si="190"/>
        <v>0</v>
      </c>
      <c r="S184" s="44">
        <f t="shared" si="191"/>
        <v>2727.8746260672156</v>
      </c>
      <c r="T184" s="35">
        <f t="shared" si="192"/>
        <v>6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493.41327237856166</v>
      </c>
      <c r="V184" s="57">
        <v>0</v>
      </c>
      <c r="W184" s="57">
        <v>0</v>
      </c>
      <c r="X184" s="61">
        <f t="shared" si="183"/>
        <v>6</v>
      </c>
      <c r="Y184" s="40">
        <f t="shared" si="193"/>
        <v>0</v>
      </c>
      <c r="Z184" s="40">
        <f t="shared" si="194"/>
        <v>0</v>
      </c>
      <c r="AA184" s="44">
        <f t="shared" si="195"/>
        <v>2960.4796342713698</v>
      </c>
      <c r="AB184" s="35">
        <f t="shared" si="196"/>
        <v>6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534.98612379273175</v>
      </c>
      <c r="AD184" s="57">
        <v>0</v>
      </c>
      <c r="AE184" s="57">
        <v>0</v>
      </c>
      <c r="AF184" s="61">
        <f t="shared" si="184"/>
        <v>6</v>
      </c>
      <c r="AG184" s="40">
        <f t="shared" si="197"/>
        <v>0</v>
      </c>
      <c r="AH184" s="40">
        <f t="shared" si="198"/>
        <v>0</v>
      </c>
      <c r="AI184" s="44">
        <f t="shared" si="199"/>
        <v>3209.9167427563907</v>
      </c>
      <c r="AJ184" s="35">
        <f t="shared" si="185"/>
        <v>6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578.97672396227154</v>
      </c>
      <c r="AL184" s="57">
        <v>0</v>
      </c>
      <c r="AM184" s="57">
        <v>0</v>
      </c>
      <c r="AN184" s="61">
        <f t="shared" si="186"/>
        <v>6</v>
      </c>
      <c r="AO184" s="40">
        <f t="shared" si="200"/>
        <v>0</v>
      </c>
      <c r="AP184" s="40">
        <f t="shared" si="201"/>
        <v>0</v>
      </c>
      <c r="AQ184" s="44">
        <f t="shared" si="202"/>
        <v>3473.8603437736292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9</v>
      </c>
      <c r="G185" s="35">
        <f>SUMIFS(WORKING!$AC$3:$AC$6802,WORKING!$A$3:$A$6802,Results!$D$3,WORKING!$B$3:$B$6802,Results!A185,WORKING!$C$3:$C$6802,Results!C185)/1000</f>
        <v>4801.8671799999993</v>
      </c>
      <c r="H185" s="35">
        <f t="shared" si="187"/>
        <v>533.5407977777777</v>
      </c>
      <c r="I185" s="187" t="s">
        <v>754</v>
      </c>
      <c r="J185" s="212">
        <v>5451</v>
      </c>
      <c r="K185" s="217">
        <f t="shared" si="188"/>
        <v>605.66666666666663</v>
      </c>
      <c r="L185" s="34">
        <f t="shared" si="181"/>
        <v>9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659.99160846633333</v>
      </c>
      <c r="N185" s="57">
        <v>0</v>
      </c>
      <c r="O185" s="57">
        <v>0</v>
      </c>
      <c r="P185" s="61">
        <f t="shared" si="182"/>
        <v>9</v>
      </c>
      <c r="Q185" s="40">
        <f t="shared" si="189"/>
        <v>0</v>
      </c>
      <c r="R185" s="40">
        <f t="shared" si="190"/>
        <v>0</v>
      </c>
      <c r="S185" s="44">
        <f t="shared" si="191"/>
        <v>5939.9244761970003</v>
      </c>
      <c r="T185" s="35">
        <f t="shared" si="192"/>
        <v>9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716.32083714974897</v>
      </c>
      <c r="V185" s="57">
        <v>0</v>
      </c>
      <c r="W185" s="57">
        <v>0</v>
      </c>
      <c r="X185" s="61">
        <f t="shared" si="183"/>
        <v>9</v>
      </c>
      <c r="Y185" s="40">
        <f t="shared" si="193"/>
        <v>0</v>
      </c>
      <c r="Z185" s="40">
        <f t="shared" si="194"/>
        <v>0</v>
      </c>
      <c r="AA185" s="44">
        <f t="shared" si="195"/>
        <v>6446.8875343477412</v>
      </c>
      <c r="AB185" s="35">
        <f t="shared" si="196"/>
        <v>9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776.73135383100487</v>
      </c>
      <c r="AD185" s="57">
        <v>0</v>
      </c>
      <c r="AE185" s="57">
        <v>0</v>
      </c>
      <c r="AF185" s="61">
        <f t="shared" si="184"/>
        <v>9</v>
      </c>
      <c r="AG185" s="40">
        <f t="shared" si="197"/>
        <v>0</v>
      </c>
      <c r="AH185" s="40">
        <f t="shared" si="198"/>
        <v>0</v>
      </c>
      <c r="AI185" s="44">
        <f t="shared" si="199"/>
        <v>6990.5821844790435</v>
      </c>
      <c r="AJ185" s="35">
        <f t="shared" si="185"/>
        <v>9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840.66140651576154</v>
      </c>
      <c r="AL185" s="57">
        <v>0</v>
      </c>
      <c r="AM185" s="57">
        <v>0</v>
      </c>
      <c r="AN185" s="61">
        <f t="shared" si="186"/>
        <v>9</v>
      </c>
      <c r="AO185" s="40">
        <f t="shared" si="200"/>
        <v>0</v>
      </c>
      <c r="AP185" s="40">
        <f t="shared" si="201"/>
        <v>0</v>
      </c>
      <c r="AQ185" s="44">
        <f t="shared" si="202"/>
        <v>7565.9526586418542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1</v>
      </c>
      <c r="G186" s="35">
        <f>SUMIFS(WORKING!$AC$3:$AC$6802,WORKING!$A$3:$A$6802,Results!$D$3,WORKING!$B$3:$B$6802,Results!A186,WORKING!$C$3:$C$6802,Results!C186)/1000</f>
        <v>606.38804000000005</v>
      </c>
      <c r="H186" s="35">
        <f t="shared" si="187"/>
        <v>606.38804000000005</v>
      </c>
      <c r="I186" s="187" t="s">
        <v>754</v>
      </c>
      <c r="J186" s="212">
        <v>688</v>
      </c>
      <c r="K186" s="217">
        <f t="shared" si="188"/>
        <v>688</v>
      </c>
      <c r="L186" s="34">
        <f t="shared" si="181"/>
        <v>1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751.3910388760728</v>
      </c>
      <c r="N186" s="57">
        <v>0</v>
      </c>
      <c r="O186" s="57">
        <v>0</v>
      </c>
      <c r="P186" s="61">
        <f t="shared" si="182"/>
        <v>1</v>
      </c>
      <c r="Q186" s="40">
        <f t="shared" si="189"/>
        <v>0</v>
      </c>
      <c r="R186" s="40">
        <f t="shared" si="190"/>
        <v>0</v>
      </c>
      <c r="S186" s="44">
        <f t="shared" si="191"/>
        <v>751.3910388760728</v>
      </c>
      <c r="T186" s="35">
        <f t="shared" si="192"/>
        <v>1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816.04684640908999</v>
      </c>
      <c r="V186" s="57">
        <v>1</v>
      </c>
      <c r="W186" s="57">
        <v>0</v>
      </c>
      <c r="X186" s="61">
        <f t="shared" si="183"/>
        <v>2</v>
      </c>
      <c r="Y186" s="40">
        <f t="shared" si="193"/>
        <v>816.04684640908999</v>
      </c>
      <c r="Z186" s="40">
        <f t="shared" si="194"/>
        <v>0</v>
      </c>
      <c r="AA186" s="44">
        <f t="shared" si="195"/>
        <v>1632.09369281818</v>
      </c>
      <c r="AB186" s="35">
        <f t="shared" si="196"/>
        <v>2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885.4378803193016</v>
      </c>
      <c r="AD186" s="57">
        <v>0</v>
      </c>
      <c r="AE186" s="57">
        <v>0</v>
      </c>
      <c r="AF186" s="61">
        <f t="shared" si="184"/>
        <v>2</v>
      </c>
      <c r="AG186" s="40">
        <f t="shared" si="197"/>
        <v>0</v>
      </c>
      <c r="AH186" s="40">
        <f t="shared" si="198"/>
        <v>0</v>
      </c>
      <c r="AI186" s="44">
        <f t="shared" si="199"/>
        <v>1770.8757606386032</v>
      </c>
      <c r="AJ186" s="35">
        <f t="shared" si="185"/>
        <v>2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958.93201659330168</v>
      </c>
      <c r="AL186" s="57">
        <v>0</v>
      </c>
      <c r="AM186" s="57">
        <v>0</v>
      </c>
      <c r="AN186" s="61">
        <f t="shared" si="186"/>
        <v>2</v>
      </c>
      <c r="AO186" s="40">
        <f t="shared" si="200"/>
        <v>0</v>
      </c>
      <c r="AP186" s="40">
        <f t="shared" si="201"/>
        <v>0</v>
      </c>
      <c r="AQ186" s="44">
        <f t="shared" si="202"/>
        <v>1917.8640331866034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9</v>
      </c>
      <c r="G187" s="35">
        <f>SUMIFS(WORKING!$AC$3:$AC$6802,WORKING!$A$3:$A$6802,Results!$D$3,WORKING!$B$3:$B$6802,Results!A187,WORKING!$C$3:$C$6802,Results!C187)/1000</f>
        <v>6852.2036600000001</v>
      </c>
      <c r="H187" s="35">
        <f t="shared" si="187"/>
        <v>761.35596222222227</v>
      </c>
      <c r="I187" s="187" t="s">
        <v>754</v>
      </c>
      <c r="J187" s="212">
        <v>7779</v>
      </c>
      <c r="K187" s="217">
        <f t="shared" si="188"/>
        <v>864.33333333333337</v>
      </c>
      <c r="L187" s="34">
        <f t="shared" si="181"/>
        <v>9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943.7598129622055</v>
      </c>
      <c r="N187" s="57">
        <v>0</v>
      </c>
      <c r="O187" s="57">
        <v>2</v>
      </c>
      <c r="P187" s="61">
        <f t="shared" si="182"/>
        <v>7</v>
      </c>
      <c r="Q187" s="40">
        <f t="shared" si="189"/>
        <v>0</v>
      </c>
      <c r="R187" s="40">
        <f t="shared" si="190"/>
        <v>-1887.519625924411</v>
      </c>
      <c r="S187" s="44">
        <f t="shared" si="191"/>
        <v>6606.3186907354384</v>
      </c>
      <c r="T187" s="35">
        <f t="shared" si="192"/>
        <v>7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1024.7388581373241</v>
      </c>
      <c r="V187" s="57">
        <v>0</v>
      </c>
      <c r="W187" s="57">
        <v>2</v>
      </c>
      <c r="X187" s="61">
        <f t="shared" si="183"/>
        <v>5</v>
      </c>
      <c r="Y187" s="40">
        <f t="shared" si="193"/>
        <v>0</v>
      </c>
      <c r="Z187" s="40">
        <f t="shared" si="194"/>
        <v>-2049.4777162746482</v>
      </c>
      <c r="AA187" s="44">
        <f t="shared" si="195"/>
        <v>5123.6942906866207</v>
      </c>
      <c r="AB187" s="35">
        <f t="shared" si="196"/>
        <v>5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1111.6264124609677</v>
      </c>
      <c r="AD187" s="57">
        <v>0</v>
      </c>
      <c r="AE187" s="57">
        <v>2</v>
      </c>
      <c r="AF187" s="61">
        <f t="shared" si="184"/>
        <v>3</v>
      </c>
      <c r="AG187" s="40">
        <f t="shared" si="197"/>
        <v>0</v>
      </c>
      <c r="AH187" s="40">
        <f t="shared" si="198"/>
        <v>-2223.2528249219354</v>
      </c>
      <c r="AI187" s="44">
        <f t="shared" si="199"/>
        <v>3334.8792373829028</v>
      </c>
      <c r="AJ187" s="35">
        <f t="shared" si="185"/>
        <v>3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1203.6250660129936</v>
      </c>
      <c r="AL187" s="57">
        <v>0</v>
      </c>
      <c r="AM187" s="57">
        <v>2</v>
      </c>
      <c r="AN187" s="61">
        <f t="shared" si="186"/>
        <v>1</v>
      </c>
      <c r="AO187" s="40">
        <f t="shared" si="200"/>
        <v>0</v>
      </c>
      <c r="AP187" s="40">
        <f t="shared" si="201"/>
        <v>-2407.2501320259871</v>
      </c>
      <c r="AQ187" s="44">
        <f t="shared" si="202"/>
        <v>1203.6250660129936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8</v>
      </c>
      <c r="G188" s="35">
        <f>SUMIFS(WORKING!$AC$3:$AC$6802,WORKING!$A$3:$A$6802,Results!$D$3,WORKING!$B$3:$B$6802,Results!A188,WORKING!$C$3:$C$6802,Results!C188)/1000</f>
        <v>7724.6670100000001</v>
      </c>
      <c r="H188" s="35">
        <f t="shared" si="187"/>
        <v>965.58337625000001</v>
      </c>
      <c r="I188" s="187" t="s">
        <v>754</v>
      </c>
      <c r="J188" s="212">
        <v>8770</v>
      </c>
      <c r="K188" s="217">
        <f t="shared" si="188"/>
        <v>1096.25</v>
      </c>
      <c r="L188" s="34">
        <f t="shared" si="181"/>
        <v>8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1148.8831562863547</v>
      </c>
      <c r="N188" s="57">
        <v>0</v>
      </c>
      <c r="O188" s="57">
        <v>0</v>
      </c>
      <c r="P188" s="61">
        <f t="shared" si="182"/>
        <v>8</v>
      </c>
      <c r="Q188" s="40">
        <f t="shared" si="189"/>
        <v>0</v>
      </c>
      <c r="R188" s="40">
        <f t="shared" si="190"/>
        <v>0</v>
      </c>
      <c r="S188" s="44">
        <f t="shared" si="191"/>
        <v>9191.0652502908379</v>
      </c>
      <c r="T188" s="35">
        <f t="shared" si="192"/>
        <v>8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1235.5139747126198</v>
      </c>
      <c r="V188" s="57">
        <v>0</v>
      </c>
      <c r="W188" s="57">
        <v>0</v>
      </c>
      <c r="X188" s="61">
        <f t="shared" si="183"/>
        <v>8</v>
      </c>
      <c r="Y188" s="40">
        <f t="shared" si="193"/>
        <v>0</v>
      </c>
      <c r="Z188" s="40">
        <f t="shared" si="194"/>
        <v>0</v>
      </c>
      <c r="AA188" s="44">
        <f t="shared" si="195"/>
        <v>9884.111797700958</v>
      </c>
      <c r="AB188" s="35">
        <f t="shared" si="196"/>
        <v>8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1327.4236670185405</v>
      </c>
      <c r="AD188" s="57">
        <v>0</v>
      </c>
      <c r="AE188" s="57">
        <v>0</v>
      </c>
      <c r="AF188" s="61">
        <f t="shared" si="184"/>
        <v>8</v>
      </c>
      <c r="AG188" s="40">
        <f t="shared" si="197"/>
        <v>0</v>
      </c>
      <c r="AH188" s="40">
        <f t="shared" si="198"/>
        <v>0</v>
      </c>
      <c r="AI188" s="44">
        <f t="shared" si="199"/>
        <v>10619.389336148324</v>
      </c>
      <c r="AJ188" s="35">
        <f t="shared" si="185"/>
        <v>8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1423.4770783123367</v>
      </c>
      <c r="AL188" s="57">
        <v>0</v>
      </c>
      <c r="AM188" s="57">
        <v>0</v>
      </c>
      <c r="AN188" s="61">
        <f t="shared" si="186"/>
        <v>8</v>
      </c>
      <c r="AO188" s="40">
        <f t="shared" si="200"/>
        <v>0</v>
      </c>
      <c r="AP188" s="40">
        <f t="shared" si="201"/>
        <v>0</v>
      </c>
      <c r="AQ188" s="44">
        <f t="shared" si="202"/>
        <v>11387.816626498694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2</v>
      </c>
      <c r="O189" s="57">
        <v>0</v>
      </c>
      <c r="P189" s="61">
        <f t="shared" si="182"/>
        <v>2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2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2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2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2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2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2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2</v>
      </c>
      <c r="G190" s="35">
        <f>SUMIFS(WORKING!$AC$3:$AC$6802,WORKING!$A$3:$A$6802,Results!$D$3,WORKING!$B$3:$B$6802,Results!A190,WORKING!$C$3:$C$6802,Results!C190)/1000</f>
        <v>2814.61375</v>
      </c>
      <c r="H190" s="35">
        <f t="shared" si="187"/>
        <v>1407.306875</v>
      </c>
      <c r="I190" s="187" t="s">
        <v>754</v>
      </c>
      <c r="J190" s="212">
        <v>3195</v>
      </c>
      <c r="K190" s="217">
        <f t="shared" si="188"/>
        <v>1597.5</v>
      </c>
      <c r="L190" s="34">
        <f t="shared" si="181"/>
        <v>2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1674.969531966507</v>
      </c>
      <c r="N190" s="57">
        <v>0</v>
      </c>
      <c r="O190" s="57">
        <v>0</v>
      </c>
      <c r="P190" s="61">
        <f t="shared" si="182"/>
        <v>2</v>
      </c>
      <c r="Q190" s="40">
        <f t="shared" si="189"/>
        <v>0</v>
      </c>
      <c r="R190" s="40">
        <f t="shared" si="190"/>
        <v>0</v>
      </c>
      <c r="S190" s="44">
        <f t="shared" si="191"/>
        <v>3349.939063933014</v>
      </c>
      <c r="T190" s="35">
        <f t="shared" si="192"/>
        <v>2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1802.0983955127524</v>
      </c>
      <c r="V190" s="57">
        <v>0</v>
      </c>
      <c r="W190" s="57">
        <v>0</v>
      </c>
      <c r="X190" s="61">
        <f t="shared" si="183"/>
        <v>2</v>
      </c>
      <c r="Y190" s="40">
        <f t="shared" si="193"/>
        <v>0</v>
      </c>
      <c r="Z190" s="40">
        <f t="shared" si="194"/>
        <v>0</v>
      </c>
      <c r="AA190" s="44">
        <f t="shared" si="195"/>
        <v>3604.1967910255048</v>
      </c>
      <c r="AB190" s="35">
        <f t="shared" si="196"/>
        <v>2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1937.0471107892588</v>
      </c>
      <c r="AD190" s="57">
        <v>0</v>
      </c>
      <c r="AE190" s="57">
        <v>0</v>
      </c>
      <c r="AF190" s="61">
        <f t="shared" si="184"/>
        <v>2</v>
      </c>
      <c r="AG190" s="40">
        <f t="shared" si="197"/>
        <v>0</v>
      </c>
      <c r="AH190" s="40">
        <f t="shared" si="198"/>
        <v>0</v>
      </c>
      <c r="AI190" s="44">
        <f t="shared" si="199"/>
        <v>3874.0942215785176</v>
      </c>
      <c r="AJ190" s="35">
        <f t="shared" si="185"/>
        <v>2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2078.169151297594</v>
      </c>
      <c r="AL190" s="57">
        <v>0</v>
      </c>
      <c r="AM190" s="57">
        <v>0</v>
      </c>
      <c r="AN190" s="61">
        <f t="shared" si="186"/>
        <v>2</v>
      </c>
      <c r="AO190" s="40">
        <f t="shared" si="200"/>
        <v>0</v>
      </c>
      <c r="AP190" s="40">
        <f t="shared" si="201"/>
        <v>0</v>
      </c>
      <c r="AQ190" s="44">
        <f t="shared" si="202"/>
        <v>4156.338302595188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57</v>
      </c>
      <c r="G196" s="41">
        <f>SUM(G176:G195)</f>
        <v>31456.638220000001</v>
      </c>
      <c r="H196" s="41">
        <f>IFERROR(G196/F196,0)</f>
        <v>551.87084596491229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57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35711</v>
      </c>
      <c r="K196" s="41">
        <f>IFERROR(J196/I196,"")</f>
        <v>626.50877192982455</v>
      </c>
      <c r="L196" s="41">
        <f>SUM(L176:L195)</f>
        <v>57</v>
      </c>
      <c r="M196" s="41">
        <f>IFERROR(S196/P196,0)</f>
        <v>638.64986123123094</v>
      </c>
      <c r="N196" s="41">
        <f t="shared" ref="N196:T196" si="203">SUM(N176:N195)</f>
        <v>2</v>
      </c>
      <c r="O196" s="41">
        <f t="shared" si="203"/>
        <v>2</v>
      </c>
      <c r="P196" s="41">
        <f t="shared" si="203"/>
        <v>57</v>
      </c>
      <c r="Q196" s="41">
        <f t="shared" si="203"/>
        <v>0</v>
      </c>
      <c r="R196" s="41">
        <f t="shared" si="203"/>
        <v>-1887.519625924411</v>
      </c>
      <c r="S196" s="45">
        <f t="shared" si="203"/>
        <v>36403.042090180163</v>
      </c>
      <c r="T196" s="41">
        <f t="shared" si="203"/>
        <v>57</v>
      </c>
      <c r="U196" s="41">
        <f>IFERROR(AA196/X196,0)</f>
        <v>681.30281993671247</v>
      </c>
      <c r="V196" s="41">
        <f t="shared" ref="V196:AB196" si="204">SUM(V176:V195)</f>
        <v>1</v>
      </c>
      <c r="W196" s="41">
        <f t="shared" si="204"/>
        <v>2</v>
      </c>
      <c r="X196" s="41">
        <f t="shared" si="204"/>
        <v>56</v>
      </c>
      <c r="Y196" s="41">
        <f t="shared" si="204"/>
        <v>816.04684640908999</v>
      </c>
      <c r="Z196" s="41">
        <f t="shared" si="204"/>
        <v>-2049.4777162746482</v>
      </c>
      <c r="AA196" s="45">
        <f t="shared" si="204"/>
        <v>38152.957916455896</v>
      </c>
      <c r="AB196" s="41">
        <f t="shared" si="204"/>
        <v>56</v>
      </c>
      <c r="AC196" s="41">
        <f>IFERROR(AI196/AF196,0)</f>
        <v>722.48160242227198</v>
      </c>
      <c r="AD196" s="41">
        <f t="shared" ref="AD196:AJ196" si="205">SUM(AD176:AD195)</f>
        <v>0</v>
      </c>
      <c r="AE196" s="41">
        <f t="shared" si="205"/>
        <v>2</v>
      </c>
      <c r="AF196" s="41">
        <f t="shared" si="205"/>
        <v>54</v>
      </c>
      <c r="AG196" s="41">
        <f t="shared" si="205"/>
        <v>0</v>
      </c>
      <c r="AH196" s="41">
        <f t="shared" si="205"/>
        <v>-2223.2528249219354</v>
      </c>
      <c r="AI196" s="45">
        <f t="shared" si="205"/>
        <v>39014.00653080269</v>
      </c>
      <c r="AJ196" s="41">
        <f t="shared" si="205"/>
        <v>54</v>
      </c>
      <c r="AK196" s="41">
        <f>IFERROR(AQ196/AN196,0)</f>
        <v>762.95353186675493</v>
      </c>
      <c r="AL196" s="41">
        <f t="shared" ref="AL196:AQ196" si="206">SUM(AL176:AL195)</f>
        <v>0</v>
      </c>
      <c r="AM196" s="41">
        <f t="shared" si="206"/>
        <v>2</v>
      </c>
      <c r="AN196" s="41">
        <f t="shared" si="206"/>
        <v>52</v>
      </c>
      <c r="AO196" s="41">
        <f t="shared" si="206"/>
        <v>0</v>
      </c>
      <c r="AP196" s="41">
        <f t="shared" si="206"/>
        <v>-2407.2501320259871</v>
      </c>
      <c r="AQ196" s="45">
        <f t="shared" si="206"/>
        <v>39673.583657071256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39369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39365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41648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44813.248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2965.9579098198374</v>
      </c>
      <c r="T198" s="39"/>
      <c r="U198" s="39"/>
      <c r="V198" s="53"/>
      <c r="W198" s="53"/>
      <c r="X198" s="110"/>
      <c r="Y198" s="39"/>
      <c r="Z198" s="39"/>
      <c r="AA198" s="54">
        <f>AA197-AA196</f>
        <v>1212.0420835441037</v>
      </c>
      <c r="AB198" s="39"/>
      <c r="AC198" s="53"/>
      <c r="AD198" s="53"/>
      <c r="AE198" s="110"/>
      <c r="AF198" s="39"/>
      <c r="AG198" s="39"/>
      <c r="AH198" s="39"/>
      <c r="AI198" s="54">
        <f>AI197-AI196</f>
        <v>2633.9934691973103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5139.6643429287433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Maritime Transport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1</v>
      </c>
      <c r="G206" s="35">
        <f>SUMIFS(WORKING!$AC$3:$AC$6802,WORKING!$A$3:$A$6802,Results!$D$3,WORKING!$B$3:$B$6802,Results!A206,WORKING!$C$3:$C$6802,Results!C206)/1000</f>
        <v>88.810290000000009</v>
      </c>
      <c r="H206" s="35">
        <f t="shared" si="213"/>
        <v>88.810290000000009</v>
      </c>
      <c r="I206" s="187" t="s">
        <v>754</v>
      </c>
      <c r="J206" s="212">
        <v>105</v>
      </c>
      <c r="K206" s="217">
        <f t="shared" si="214"/>
        <v>105</v>
      </c>
      <c r="L206" s="34">
        <f t="shared" si="207"/>
        <v>1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113.97951365926254</v>
      </c>
      <c r="N206" s="57">
        <v>0</v>
      </c>
      <c r="O206" s="57">
        <v>0</v>
      </c>
      <c r="P206" s="61">
        <f t="shared" si="208"/>
        <v>1</v>
      </c>
      <c r="Q206" s="40">
        <f t="shared" si="215"/>
        <v>0</v>
      </c>
      <c r="R206" s="40">
        <f t="shared" si="216"/>
        <v>0</v>
      </c>
      <c r="S206" s="44">
        <f t="shared" si="217"/>
        <v>113.97951365926254</v>
      </c>
      <c r="T206" s="35">
        <f t="shared" si="218"/>
        <v>1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123.5746180258873</v>
      </c>
      <c r="V206" s="57">
        <v>0</v>
      </c>
      <c r="W206" s="57">
        <v>0</v>
      </c>
      <c r="X206" s="61">
        <f t="shared" si="209"/>
        <v>1</v>
      </c>
      <c r="Y206" s="40">
        <f t="shared" si="219"/>
        <v>0</v>
      </c>
      <c r="Z206" s="40">
        <f t="shared" si="220"/>
        <v>0</v>
      </c>
      <c r="AA206" s="44">
        <f t="shared" si="221"/>
        <v>123.5746180258873</v>
      </c>
      <c r="AB206" s="35">
        <f t="shared" si="222"/>
        <v>1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133.85216863208106</v>
      </c>
      <c r="AD206" s="57">
        <v>0</v>
      </c>
      <c r="AE206" s="57">
        <v>0</v>
      </c>
      <c r="AF206" s="61">
        <f t="shared" si="210"/>
        <v>1</v>
      </c>
      <c r="AG206" s="40">
        <f t="shared" si="223"/>
        <v>0</v>
      </c>
      <c r="AH206" s="40">
        <f t="shared" si="224"/>
        <v>0</v>
      </c>
      <c r="AI206" s="44">
        <f t="shared" si="225"/>
        <v>133.85216863208106</v>
      </c>
      <c r="AJ206" s="35">
        <f t="shared" si="211"/>
        <v>1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144.71305794085018</v>
      </c>
      <c r="AL206" s="57">
        <v>0</v>
      </c>
      <c r="AM206" s="57">
        <v>0</v>
      </c>
      <c r="AN206" s="61">
        <f t="shared" si="212"/>
        <v>1</v>
      </c>
      <c r="AO206" s="40">
        <f t="shared" si="226"/>
        <v>0</v>
      </c>
      <c r="AP206" s="40">
        <f t="shared" si="227"/>
        <v>0</v>
      </c>
      <c r="AQ206" s="44">
        <f t="shared" si="228"/>
        <v>144.71305794085018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1</v>
      </c>
      <c r="G207" s="35">
        <f>SUMIFS(WORKING!$AC$3:$AC$6802,WORKING!$A$3:$A$6802,Results!$D$3,WORKING!$B$3:$B$6802,Results!A207,WORKING!$C$3:$C$6802,Results!C207)/1000</f>
        <v>169.16603999999998</v>
      </c>
      <c r="H207" s="35">
        <f t="shared" si="213"/>
        <v>169.16603999999998</v>
      </c>
      <c r="I207" s="187" t="s">
        <v>754</v>
      </c>
      <c r="J207" s="212">
        <v>200</v>
      </c>
      <c r="K207" s="217">
        <f t="shared" si="214"/>
        <v>200</v>
      </c>
      <c r="L207" s="34">
        <f t="shared" si="207"/>
        <v>1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216.89206528456273</v>
      </c>
      <c r="N207" s="57">
        <v>0</v>
      </c>
      <c r="O207" s="57">
        <v>0</v>
      </c>
      <c r="P207" s="61">
        <f t="shared" si="208"/>
        <v>1</v>
      </c>
      <c r="Q207" s="40">
        <f t="shared" si="215"/>
        <v>0</v>
      </c>
      <c r="R207" s="40">
        <f t="shared" si="216"/>
        <v>0</v>
      </c>
      <c r="S207" s="44">
        <f t="shared" si="217"/>
        <v>216.89206528456273</v>
      </c>
      <c r="T207" s="35">
        <f t="shared" si="218"/>
        <v>1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235.07751482892425</v>
      </c>
      <c r="V207" s="57">
        <v>0</v>
      </c>
      <c r="W207" s="57">
        <v>0</v>
      </c>
      <c r="X207" s="61">
        <f t="shared" si="209"/>
        <v>1</v>
      </c>
      <c r="Y207" s="40">
        <f t="shared" si="219"/>
        <v>0</v>
      </c>
      <c r="Z207" s="40">
        <f t="shared" si="220"/>
        <v>0</v>
      </c>
      <c r="AA207" s="44">
        <f t="shared" si="221"/>
        <v>235.07751482892425</v>
      </c>
      <c r="AB207" s="35">
        <f t="shared" si="222"/>
        <v>1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254.54985642224418</v>
      </c>
      <c r="AD207" s="57">
        <v>0</v>
      </c>
      <c r="AE207" s="57">
        <v>0</v>
      </c>
      <c r="AF207" s="61">
        <f t="shared" si="210"/>
        <v>1</v>
      </c>
      <c r="AG207" s="40">
        <f t="shared" si="223"/>
        <v>0</v>
      </c>
      <c r="AH207" s="40">
        <f t="shared" si="224"/>
        <v>0</v>
      </c>
      <c r="AI207" s="44">
        <f t="shared" si="225"/>
        <v>254.54985642224418</v>
      </c>
      <c r="AJ207" s="35">
        <f t="shared" si="211"/>
        <v>1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275.11999908837214</v>
      </c>
      <c r="AL207" s="57">
        <v>0</v>
      </c>
      <c r="AM207" s="57">
        <v>0</v>
      </c>
      <c r="AN207" s="61">
        <f t="shared" si="212"/>
        <v>1</v>
      </c>
      <c r="AO207" s="40">
        <f t="shared" si="226"/>
        <v>0</v>
      </c>
      <c r="AP207" s="40">
        <f t="shared" si="227"/>
        <v>0</v>
      </c>
      <c r="AQ207" s="44">
        <f t="shared" si="228"/>
        <v>275.11999908837214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65.433499999999995</v>
      </c>
      <c r="H208" s="35">
        <f t="shared" si="213"/>
        <v>0</v>
      </c>
      <c r="I208" s="187" t="s">
        <v>754</v>
      </c>
      <c r="J208" s="212">
        <v>77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4</v>
      </c>
      <c r="G209" s="35">
        <f>SUMIFS(WORKING!$AC$3:$AC$6802,WORKING!$A$3:$A$6802,Results!$D$3,WORKING!$B$3:$B$6802,Results!A209,WORKING!$C$3:$C$6802,Results!C209)/1000</f>
        <v>792.06401000000005</v>
      </c>
      <c r="H209" s="35">
        <f t="shared" si="213"/>
        <v>198.01600250000001</v>
      </c>
      <c r="I209" s="187" t="s">
        <v>754</v>
      </c>
      <c r="J209" s="212">
        <v>937</v>
      </c>
      <c r="K209" s="217">
        <f t="shared" si="214"/>
        <v>234.25</v>
      </c>
      <c r="L209" s="34">
        <f t="shared" si="207"/>
        <v>4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254.58907749718588</v>
      </c>
      <c r="N209" s="57">
        <v>0</v>
      </c>
      <c r="O209" s="57">
        <v>0</v>
      </c>
      <c r="P209" s="61">
        <f t="shared" si="208"/>
        <v>4</v>
      </c>
      <c r="Q209" s="40">
        <f t="shared" si="215"/>
        <v>0</v>
      </c>
      <c r="R209" s="40">
        <f t="shared" si="216"/>
        <v>0</v>
      </c>
      <c r="S209" s="44">
        <f t="shared" si="217"/>
        <v>1018.3563099887435</v>
      </c>
      <c r="T209" s="35">
        <f t="shared" si="218"/>
        <v>4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276.11195082890123</v>
      </c>
      <c r="V209" s="57">
        <v>0</v>
      </c>
      <c r="W209" s="57">
        <v>0</v>
      </c>
      <c r="X209" s="61">
        <f t="shared" si="209"/>
        <v>4</v>
      </c>
      <c r="Y209" s="40">
        <f t="shared" si="219"/>
        <v>0</v>
      </c>
      <c r="Z209" s="40">
        <f t="shared" si="220"/>
        <v>0</v>
      </c>
      <c r="AA209" s="44">
        <f t="shared" si="221"/>
        <v>1104.4478033156049</v>
      </c>
      <c r="AB209" s="35">
        <f t="shared" si="222"/>
        <v>4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299.17452273133972</v>
      </c>
      <c r="AD209" s="57">
        <v>0</v>
      </c>
      <c r="AE209" s="57">
        <v>0</v>
      </c>
      <c r="AF209" s="61">
        <f t="shared" si="210"/>
        <v>4</v>
      </c>
      <c r="AG209" s="40">
        <f t="shared" si="223"/>
        <v>0</v>
      </c>
      <c r="AH209" s="40">
        <f t="shared" si="224"/>
        <v>0</v>
      </c>
      <c r="AI209" s="44">
        <f t="shared" si="225"/>
        <v>1196.6980909253589</v>
      </c>
      <c r="AJ209" s="35">
        <f t="shared" si="211"/>
        <v>4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323.55699970781683</v>
      </c>
      <c r="AL209" s="57">
        <v>0</v>
      </c>
      <c r="AM209" s="57">
        <v>0</v>
      </c>
      <c r="AN209" s="61">
        <f t="shared" si="212"/>
        <v>4</v>
      </c>
      <c r="AO209" s="40">
        <f t="shared" si="226"/>
        <v>0</v>
      </c>
      <c r="AP209" s="40">
        <f t="shared" si="227"/>
        <v>0</v>
      </c>
      <c r="AQ209" s="44">
        <f t="shared" si="228"/>
        <v>1294.2279988312673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3</v>
      </c>
      <c r="G210" s="35">
        <f>SUMIFS(WORKING!$AC$3:$AC$6802,WORKING!$A$3:$A$6802,Results!$D$3,WORKING!$B$3:$B$6802,Results!A210,WORKING!$C$3:$C$6802,Results!C210)/1000</f>
        <v>755.10064999999997</v>
      </c>
      <c r="H210" s="35">
        <f t="shared" si="213"/>
        <v>251.70021666666665</v>
      </c>
      <c r="I210" s="187" t="s">
        <v>754</v>
      </c>
      <c r="J210" s="212">
        <v>894</v>
      </c>
      <c r="K210" s="217">
        <f t="shared" si="214"/>
        <v>298</v>
      </c>
      <c r="L210" s="34">
        <f t="shared" si="207"/>
        <v>3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324.34846248723841</v>
      </c>
      <c r="N210" s="57">
        <v>0</v>
      </c>
      <c r="O210" s="57">
        <v>0</v>
      </c>
      <c r="P210" s="61">
        <f t="shared" si="208"/>
        <v>3</v>
      </c>
      <c r="Q210" s="40">
        <f t="shared" si="215"/>
        <v>0</v>
      </c>
      <c r="R210" s="40">
        <f t="shared" si="216"/>
        <v>0</v>
      </c>
      <c r="S210" s="44">
        <f t="shared" si="217"/>
        <v>973.04538746171522</v>
      </c>
      <c r="T210" s="35">
        <f t="shared" si="218"/>
        <v>3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351.91002833964143</v>
      </c>
      <c r="V210" s="57">
        <v>0</v>
      </c>
      <c r="W210" s="57">
        <v>0</v>
      </c>
      <c r="X210" s="61">
        <f t="shared" si="209"/>
        <v>3</v>
      </c>
      <c r="Y210" s="40">
        <f t="shared" si="219"/>
        <v>0</v>
      </c>
      <c r="Z210" s="40">
        <f t="shared" si="220"/>
        <v>0</v>
      </c>
      <c r="AA210" s="44">
        <f t="shared" si="221"/>
        <v>1055.7300850189242</v>
      </c>
      <c r="AB210" s="35">
        <f t="shared" si="222"/>
        <v>3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381.4571050915626</v>
      </c>
      <c r="AD210" s="57">
        <v>0</v>
      </c>
      <c r="AE210" s="57">
        <v>0</v>
      </c>
      <c r="AF210" s="61">
        <f t="shared" si="210"/>
        <v>3</v>
      </c>
      <c r="AG210" s="40">
        <f t="shared" si="223"/>
        <v>0</v>
      </c>
      <c r="AH210" s="40">
        <f t="shared" si="224"/>
        <v>0</v>
      </c>
      <c r="AI210" s="44">
        <f t="shared" si="225"/>
        <v>1144.3713152746877</v>
      </c>
      <c r="AJ210" s="35">
        <f t="shared" si="211"/>
        <v>3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412.71206710103905</v>
      </c>
      <c r="AL210" s="57">
        <v>0</v>
      </c>
      <c r="AM210" s="57">
        <v>0</v>
      </c>
      <c r="AN210" s="61">
        <f t="shared" si="212"/>
        <v>3</v>
      </c>
      <c r="AO210" s="40">
        <f t="shared" si="226"/>
        <v>0</v>
      </c>
      <c r="AP210" s="40">
        <f t="shared" si="227"/>
        <v>0</v>
      </c>
      <c r="AQ210" s="44">
        <f t="shared" si="228"/>
        <v>1238.1362013031171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4</v>
      </c>
      <c r="G211" s="35">
        <f>SUMIFS(WORKING!$AC$3:$AC$6802,WORKING!$A$3:$A$6802,Results!$D$3,WORKING!$B$3:$B$6802,Results!A211,WORKING!$C$3:$C$6802,Results!C211)/1000</f>
        <v>1272.55224</v>
      </c>
      <c r="H211" s="35">
        <f t="shared" si="213"/>
        <v>318.13806</v>
      </c>
      <c r="I211" s="187" t="s">
        <v>754</v>
      </c>
      <c r="J211" s="212">
        <v>1506</v>
      </c>
      <c r="K211" s="217">
        <f t="shared" si="214"/>
        <v>376.5</v>
      </c>
      <c r="L211" s="34">
        <f t="shared" si="207"/>
        <v>4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410.11774216706323</v>
      </c>
      <c r="N211" s="57">
        <v>0</v>
      </c>
      <c r="O211" s="57">
        <v>0</v>
      </c>
      <c r="P211" s="61">
        <f t="shared" si="208"/>
        <v>4</v>
      </c>
      <c r="Q211" s="40">
        <f t="shared" si="215"/>
        <v>0</v>
      </c>
      <c r="R211" s="40">
        <f t="shared" si="216"/>
        <v>0</v>
      </c>
      <c r="S211" s="44">
        <f t="shared" si="217"/>
        <v>1640.4709686682529</v>
      </c>
      <c r="T211" s="35">
        <f t="shared" si="218"/>
        <v>4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445.07119473209355</v>
      </c>
      <c r="V211" s="57">
        <v>0</v>
      </c>
      <c r="W211" s="57">
        <v>0</v>
      </c>
      <c r="X211" s="61">
        <f t="shared" si="209"/>
        <v>4</v>
      </c>
      <c r="Y211" s="40">
        <f t="shared" si="219"/>
        <v>0</v>
      </c>
      <c r="Z211" s="40">
        <f t="shared" si="220"/>
        <v>0</v>
      </c>
      <c r="AA211" s="44">
        <f t="shared" si="221"/>
        <v>1780.2847789283742</v>
      </c>
      <c r="AB211" s="35">
        <f t="shared" si="222"/>
        <v>4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482.55252415559579</v>
      </c>
      <c r="AD211" s="57">
        <v>0</v>
      </c>
      <c r="AE211" s="57">
        <v>0</v>
      </c>
      <c r="AF211" s="61">
        <f t="shared" si="210"/>
        <v>4</v>
      </c>
      <c r="AG211" s="40">
        <f t="shared" si="223"/>
        <v>0</v>
      </c>
      <c r="AH211" s="40">
        <f t="shared" si="224"/>
        <v>0</v>
      </c>
      <c r="AI211" s="44">
        <f t="shared" si="225"/>
        <v>1930.2100966223832</v>
      </c>
      <c r="AJ211" s="35">
        <f t="shared" si="211"/>
        <v>4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522.21207038712305</v>
      </c>
      <c r="AL211" s="57">
        <v>0</v>
      </c>
      <c r="AM211" s="57">
        <v>0</v>
      </c>
      <c r="AN211" s="61">
        <f t="shared" si="212"/>
        <v>4</v>
      </c>
      <c r="AO211" s="40">
        <f t="shared" si="226"/>
        <v>0</v>
      </c>
      <c r="AP211" s="40">
        <f t="shared" si="227"/>
        <v>0</v>
      </c>
      <c r="AQ211" s="44">
        <f t="shared" si="228"/>
        <v>2088.8482815484922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7</v>
      </c>
      <c r="G212" s="35">
        <f>SUMIFS(WORKING!$AC$3:$AC$6802,WORKING!$A$3:$A$6802,Results!$D$3,WORKING!$B$3:$B$6802,Results!A212,WORKING!$C$3:$C$6802,Results!C212)/1000</f>
        <v>2475.0969600000003</v>
      </c>
      <c r="H212" s="35">
        <f t="shared" si="213"/>
        <v>353.58528000000007</v>
      </c>
      <c r="I212" s="187" t="s">
        <v>754</v>
      </c>
      <c r="J212" s="212">
        <v>2929</v>
      </c>
      <c r="K212" s="217">
        <f t="shared" si="214"/>
        <v>418.42857142857144</v>
      </c>
      <c r="L212" s="34">
        <f t="shared" si="207"/>
        <v>7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456.29654269530016</v>
      </c>
      <c r="N212" s="57">
        <v>0</v>
      </c>
      <c r="O212" s="57">
        <v>0</v>
      </c>
      <c r="P212" s="61">
        <f t="shared" si="208"/>
        <v>7</v>
      </c>
      <c r="Q212" s="40">
        <f t="shared" si="215"/>
        <v>0</v>
      </c>
      <c r="R212" s="40">
        <f t="shared" si="216"/>
        <v>0</v>
      </c>
      <c r="S212" s="44">
        <f t="shared" si="217"/>
        <v>3194.0757988671012</v>
      </c>
      <c r="T212" s="35">
        <f t="shared" si="218"/>
        <v>7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495.34595597552635</v>
      </c>
      <c r="V212" s="57">
        <v>0</v>
      </c>
      <c r="W212" s="57">
        <v>0</v>
      </c>
      <c r="X212" s="61">
        <f t="shared" si="209"/>
        <v>7</v>
      </c>
      <c r="Y212" s="40">
        <f t="shared" si="219"/>
        <v>0</v>
      </c>
      <c r="Z212" s="40">
        <f t="shared" si="220"/>
        <v>0</v>
      </c>
      <c r="AA212" s="44">
        <f t="shared" si="221"/>
        <v>3467.4216918286843</v>
      </c>
      <c r="AB212" s="35">
        <f t="shared" si="222"/>
        <v>7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537.23474017561534</v>
      </c>
      <c r="AD212" s="57">
        <v>0</v>
      </c>
      <c r="AE212" s="57">
        <v>0</v>
      </c>
      <c r="AF212" s="61">
        <f t="shared" si="210"/>
        <v>7</v>
      </c>
      <c r="AG212" s="40">
        <f t="shared" si="223"/>
        <v>0</v>
      </c>
      <c r="AH212" s="40">
        <f t="shared" si="224"/>
        <v>0</v>
      </c>
      <c r="AI212" s="44">
        <f t="shared" si="225"/>
        <v>3760.6431812293076</v>
      </c>
      <c r="AJ212" s="35">
        <f t="shared" si="211"/>
        <v>7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581.5759800725067</v>
      </c>
      <c r="AL212" s="57">
        <v>0</v>
      </c>
      <c r="AM212" s="57">
        <v>0</v>
      </c>
      <c r="AN212" s="61">
        <f t="shared" si="212"/>
        <v>7</v>
      </c>
      <c r="AO212" s="40">
        <f t="shared" si="226"/>
        <v>0</v>
      </c>
      <c r="AP212" s="40">
        <f t="shared" si="227"/>
        <v>0</v>
      </c>
      <c r="AQ212" s="44">
        <f t="shared" si="228"/>
        <v>4071.0318605075468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1</v>
      </c>
      <c r="G213" s="35">
        <f>SUMIFS(WORKING!$AC$3:$AC$6802,WORKING!$A$3:$A$6802,Results!$D$3,WORKING!$B$3:$B$6802,Results!A213,WORKING!$C$3:$C$6802,Results!C213)/1000</f>
        <v>508.70373000000006</v>
      </c>
      <c r="H213" s="35">
        <f t="shared" si="213"/>
        <v>508.70373000000006</v>
      </c>
      <c r="I213" s="187" t="s">
        <v>754</v>
      </c>
      <c r="J213" s="212">
        <v>602</v>
      </c>
      <c r="K213" s="217">
        <f t="shared" si="214"/>
        <v>602</v>
      </c>
      <c r="L213" s="34">
        <f t="shared" si="207"/>
        <v>1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655.90681825179604</v>
      </c>
      <c r="N213" s="57">
        <v>0</v>
      </c>
      <c r="O213" s="57">
        <v>0</v>
      </c>
      <c r="P213" s="61">
        <f t="shared" si="208"/>
        <v>1</v>
      </c>
      <c r="Q213" s="40">
        <f t="shared" si="215"/>
        <v>0</v>
      </c>
      <c r="R213" s="40">
        <f t="shared" si="216"/>
        <v>0</v>
      </c>
      <c r="S213" s="44">
        <f t="shared" si="217"/>
        <v>655.90681825179604</v>
      </c>
      <c r="T213" s="35">
        <f t="shared" si="218"/>
        <v>1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711.85656205870407</v>
      </c>
      <c r="V213" s="57">
        <v>0</v>
      </c>
      <c r="W213" s="57">
        <v>0</v>
      </c>
      <c r="X213" s="61">
        <f t="shared" si="209"/>
        <v>1</v>
      </c>
      <c r="Y213" s="40">
        <f t="shared" si="219"/>
        <v>0</v>
      </c>
      <c r="Z213" s="40">
        <f t="shared" si="220"/>
        <v>0</v>
      </c>
      <c r="AA213" s="44">
        <f t="shared" si="221"/>
        <v>711.85656205870407</v>
      </c>
      <c r="AB213" s="35">
        <f t="shared" si="222"/>
        <v>1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771.85729635076041</v>
      </c>
      <c r="AD213" s="57">
        <v>0</v>
      </c>
      <c r="AE213" s="57">
        <v>0</v>
      </c>
      <c r="AF213" s="61">
        <f t="shared" si="210"/>
        <v>1</v>
      </c>
      <c r="AG213" s="40">
        <f t="shared" si="223"/>
        <v>0</v>
      </c>
      <c r="AH213" s="40">
        <f t="shared" si="224"/>
        <v>0</v>
      </c>
      <c r="AI213" s="44">
        <f t="shared" si="225"/>
        <v>771.85729635076041</v>
      </c>
      <c r="AJ213" s="35">
        <f t="shared" si="211"/>
        <v>1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835.35051171186853</v>
      </c>
      <c r="AL213" s="57">
        <v>0</v>
      </c>
      <c r="AM213" s="57">
        <v>0</v>
      </c>
      <c r="AN213" s="61">
        <f t="shared" si="212"/>
        <v>1</v>
      </c>
      <c r="AO213" s="40">
        <f t="shared" si="226"/>
        <v>0</v>
      </c>
      <c r="AP213" s="40">
        <f t="shared" si="227"/>
        <v>0</v>
      </c>
      <c r="AQ213" s="44">
        <f t="shared" si="228"/>
        <v>835.35051171186853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3</v>
      </c>
      <c r="G214" s="35">
        <f>SUMIFS(WORKING!$AC$3:$AC$6802,WORKING!$A$3:$A$6802,Results!$D$3,WORKING!$B$3:$B$6802,Results!A214,WORKING!$C$3:$C$6802,Results!C214)/1000</f>
        <v>1878.4126400000005</v>
      </c>
      <c r="H214" s="35">
        <f t="shared" si="213"/>
        <v>626.13754666666682</v>
      </c>
      <c r="I214" s="187" t="s">
        <v>754</v>
      </c>
      <c r="J214" s="212">
        <v>2223</v>
      </c>
      <c r="K214" s="217">
        <f t="shared" si="214"/>
        <v>741</v>
      </c>
      <c r="L214" s="34">
        <f t="shared" si="207"/>
        <v>3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808.98125394948897</v>
      </c>
      <c r="N214" s="57">
        <v>0</v>
      </c>
      <c r="O214" s="57">
        <v>0</v>
      </c>
      <c r="P214" s="61">
        <f t="shared" si="208"/>
        <v>3</v>
      </c>
      <c r="Q214" s="40">
        <f t="shared" si="215"/>
        <v>0</v>
      </c>
      <c r="R214" s="40">
        <f t="shared" si="216"/>
        <v>0</v>
      </c>
      <c r="S214" s="44">
        <f t="shared" si="217"/>
        <v>2426.9437618484671</v>
      </c>
      <c r="T214" s="35">
        <f t="shared" si="218"/>
        <v>3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878.2743806578643</v>
      </c>
      <c r="V214" s="57">
        <v>0</v>
      </c>
      <c r="W214" s="57">
        <v>0</v>
      </c>
      <c r="X214" s="61">
        <f t="shared" si="209"/>
        <v>3</v>
      </c>
      <c r="Y214" s="40">
        <f t="shared" si="219"/>
        <v>0</v>
      </c>
      <c r="Z214" s="40">
        <f t="shared" si="220"/>
        <v>0</v>
      </c>
      <c r="AA214" s="44">
        <f t="shared" si="221"/>
        <v>2634.823141973593</v>
      </c>
      <c r="AB214" s="35">
        <f t="shared" si="222"/>
        <v>3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952.61167209848429</v>
      </c>
      <c r="AD214" s="57">
        <v>0</v>
      </c>
      <c r="AE214" s="57">
        <v>0</v>
      </c>
      <c r="AF214" s="61">
        <f t="shared" si="210"/>
        <v>3</v>
      </c>
      <c r="AG214" s="40">
        <f t="shared" si="223"/>
        <v>0</v>
      </c>
      <c r="AH214" s="40">
        <f t="shared" si="224"/>
        <v>0</v>
      </c>
      <c r="AI214" s="44">
        <f t="shared" si="225"/>
        <v>2857.835016295453</v>
      </c>
      <c r="AJ214" s="35">
        <f t="shared" si="211"/>
        <v>3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1031.3077863953167</v>
      </c>
      <c r="AL214" s="57">
        <v>0</v>
      </c>
      <c r="AM214" s="57">
        <v>0</v>
      </c>
      <c r="AN214" s="61">
        <f t="shared" si="212"/>
        <v>3</v>
      </c>
      <c r="AO214" s="40">
        <f t="shared" si="226"/>
        <v>0</v>
      </c>
      <c r="AP214" s="40">
        <f t="shared" si="227"/>
        <v>0</v>
      </c>
      <c r="AQ214" s="44">
        <f t="shared" si="228"/>
        <v>3093.9233591859502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4</v>
      </c>
      <c r="G215" s="35">
        <f>SUMIFS(WORKING!$AC$3:$AC$6802,WORKING!$A$3:$A$6802,Results!$D$3,WORKING!$B$3:$B$6802,Results!A215,WORKING!$C$3:$C$6802,Results!C215)/1000</f>
        <v>2946.9530799999998</v>
      </c>
      <c r="H215" s="35">
        <f t="shared" si="213"/>
        <v>736.73826999999994</v>
      </c>
      <c r="I215" s="187" t="s">
        <v>754</v>
      </c>
      <c r="J215" s="212">
        <v>3487</v>
      </c>
      <c r="K215" s="217">
        <f t="shared" si="214"/>
        <v>871.75</v>
      </c>
      <c r="L215" s="34">
        <f t="shared" si="207"/>
        <v>4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951.7201574966698</v>
      </c>
      <c r="N215" s="57">
        <v>0</v>
      </c>
      <c r="O215" s="57">
        <v>0</v>
      </c>
      <c r="P215" s="61">
        <f t="shared" si="208"/>
        <v>4</v>
      </c>
      <c r="Q215" s="40">
        <f t="shared" si="215"/>
        <v>0</v>
      </c>
      <c r="R215" s="40">
        <f t="shared" si="216"/>
        <v>0</v>
      </c>
      <c r="S215" s="44">
        <f t="shared" si="217"/>
        <v>3806.8806299866792</v>
      </c>
      <c r="T215" s="35">
        <f t="shared" si="218"/>
        <v>4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1033.2325656298221</v>
      </c>
      <c r="V215" s="57">
        <v>0</v>
      </c>
      <c r="W215" s="57">
        <v>0</v>
      </c>
      <c r="X215" s="61">
        <f t="shared" si="209"/>
        <v>4</v>
      </c>
      <c r="Y215" s="40">
        <f t="shared" si="219"/>
        <v>0</v>
      </c>
      <c r="Z215" s="40">
        <f t="shared" si="220"/>
        <v>0</v>
      </c>
      <c r="AA215" s="44">
        <f t="shared" si="221"/>
        <v>4132.9302625192886</v>
      </c>
      <c r="AB215" s="35">
        <f t="shared" si="222"/>
        <v>4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1120.677961625116</v>
      </c>
      <c r="AD215" s="57">
        <v>0</v>
      </c>
      <c r="AE215" s="57">
        <v>0</v>
      </c>
      <c r="AF215" s="61">
        <f t="shared" si="210"/>
        <v>4</v>
      </c>
      <c r="AG215" s="40">
        <f t="shared" si="223"/>
        <v>0</v>
      </c>
      <c r="AH215" s="40">
        <f t="shared" si="224"/>
        <v>0</v>
      </c>
      <c r="AI215" s="44">
        <f t="shared" si="225"/>
        <v>4482.7118465004642</v>
      </c>
      <c r="AJ215" s="35">
        <f t="shared" si="211"/>
        <v>4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1213.249975908758</v>
      </c>
      <c r="AL215" s="57">
        <v>0</v>
      </c>
      <c r="AM215" s="57">
        <v>0</v>
      </c>
      <c r="AN215" s="61">
        <f t="shared" si="212"/>
        <v>4</v>
      </c>
      <c r="AO215" s="40">
        <f t="shared" si="226"/>
        <v>0</v>
      </c>
      <c r="AP215" s="40">
        <f t="shared" si="227"/>
        <v>0</v>
      </c>
      <c r="AQ215" s="44">
        <f t="shared" si="228"/>
        <v>4852.9999036350318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5</v>
      </c>
      <c r="G216" s="35">
        <f>SUMIFS(WORKING!$AC$3:$AC$6802,WORKING!$A$3:$A$6802,Results!$D$3,WORKING!$B$3:$B$6802,Results!A216,WORKING!$C$3:$C$6802,Results!C216)/1000</f>
        <v>4562.7940699999999</v>
      </c>
      <c r="H216" s="35">
        <f t="shared" si="213"/>
        <v>912.55881399999998</v>
      </c>
      <c r="I216" s="187" t="s">
        <v>754</v>
      </c>
      <c r="J216" s="212">
        <v>5399</v>
      </c>
      <c r="K216" s="217">
        <f t="shared" si="214"/>
        <v>1079.8</v>
      </c>
      <c r="L216" s="34">
        <f t="shared" si="207"/>
        <v>5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1131.3558423285583</v>
      </c>
      <c r="N216" s="57">
        <v>0</v>
      </c>
      <c r="O216" s="57">
        <v>1</v>
      </c>
      <c r="P216" s="61">
        <f t="shared" si="208"/>
        <v>4</v>
      </c>
      <c r="Q216" s="40">
        <f t="shared" si="215"/>
        <v>0</v>
      </c>
      <c r="R216" s="40">
        <f t="shared" si="216"/>
        <v>-1131.3558423285583</v>
      </c>
      <c r="S216" s="44">
        <f t="shared" si="217"/>
        <v>4525.4233693142332</v>
      </c>
      <c r="T216" s="35">
        <f t="shared" si="218"/>
        <v>4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1216.3559065823381</v>
      </c>
      <c r="V216" s="57">
        <v>0</v>
      </c>
      <c r="W216" s="57">
        <v>1</v>
      </c>
      <c r="X216" s="61">
        <f t="shared" si="209"/>
        <v>3</v>
      </c>
      <c r="Y216" s="40">
        <f t="shared" si="219"/>
        <v>0</v>
      </c>
      <c r="Z216" s="40">
        <f t="shared" si="220"/>
        <v>-1216.3559065823381</v>
      </c>
      <c r="AA216" s="44">
        <f t="shared" si="221"/>
        <v>3649.0677197470141</v>
      </c>
      <c r="AB216" s="35">
        <f t="shared" si="222"/>
        <v>3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1306.5084043361821</v>
      </c>
      <c r="AD216" s="57">
        <v>1</v>
      </c>
      <c r="AE216" s="57">
        <v>1</v>
      </c>
      <c r="AF216" s="61">
        <f t="shared" si="210"/>
        <v>3</v>
      </c>
      <c r="AG216" s="40">
        <f t="shared" si="223"/>
        <v>1306.5084043361821</v>
      </c>
      <c r="AH216" s="40">
        <f t="shared" si="224"/>
        <v>-1306.5084043361821</v>
      </c>
      <c r="AI216" s="44">
        <f t="shared" si="225"/>
        <v>3919.5252130085464</v>
      </c>
      <c r="AJ216" s="35">
        <f t="shared" si="211"/>
        <v>3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1400.6924066699428</v>
      </c>
      <c r="AL216" s="57">
        <v>0</v>
      </c>
      <c r="AM216" s="57">
        <v>1</v>
      </c>
      <c r="AN216" s="61">
        <f t="shared" si="212"/>
        <v>2</v>
      </c>
      <c r="AO216" s="40">
        <f t="shared" si="226"/>
        <v>0</v>
      </c>
      <c r="AP216" s="40">
        <f t="shared" si="227"/>
        <v>-1400.6924066699428</v>
      </c>
      <c r="AQ216" s="44">
        <f t="shared" si="228"/>
        <v>2801.3848133398856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1</v>
      </c>
      <c r="G217" s="35">
        <f>SUMIFS(WORKING!$AC$3:$AC$6802,WORKING!$A$3:$A$6802,Results!$D$3,WORKING!$B$3:$B$6802,Results!A217,WORKING!$C$3:$C$6802,Results!C217)/1000</f>
        <v>1361.7597599999999</v>
      </c>
      <c r="H217" s="35">
        <f t="shared" si="213"/>
        <v>1361.7597599999999</v>
      </c>
      <c r="I217" s="187" t="s">
        <v>754</v>
      </c>
      <c r="J217" s="212">
        <v>1613</v>
      </c>
      <c r="K217" s="217">
        <f t="shared" si="214"/>
        <v>1613</v>
      </c>
      <c r="L217" s="34">
        <f t="shared" si="207"/>
        <v>1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1690.0537446659816</v>
      </c>
      <c r="N217" s="57">
        <v>2</v>
      </c>
      <c r="O217" s="57">
        <v>0</v>
      </c>
      <c r="P217" s="61">
        <f t="shared" si="208"/>
        <v>3</v>
      </c>
      <c r="Q217" s="40">
        <f t="shared" si="215"/>
        <v>3380.1074893319633</v>
      </c>
      <c r="R217" s="40">
        <f t="shared" si="216"/>
        <v>0</v>
      </c>
      <c r="S217" s="44">
        <f t="shared" si="217"/>
        <v>5070.1612339979447</v>
      </c>
      <c r="T217" s="35">
        <f t="shared" si="218"/>
        <v>3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1817.0722988563266</v>
      </c>
      <c r="V217" s="57">
        <v>1</v>
      </c>
      <c r="W217" s="57">
        <v>0</v>
      </c>
      <c r="X217" s="61">
        <f t="shared" si="209"/>
        <v>4</v>
      </c>
      <c r="Y217" s="40">
        <f t="shared" si="219"/>
        <v>1817.0722988563266</v>
      </c>
      <c r="Z217" s="40">
        <f t="shared" si="220"/>
        <v>0</v>
      </c>
      <c r="AA217" s="44">
        <f t="shared" si="221"/>
        <v>7268.2891954253064</v>
      </c>
      <c r="AB217" s="35">
        <f t="shared" si="222"/>
        <v>4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1951.7940713723053</v>
      </c>
      <c r="AD217" s="57">
        <v>0</v>
      </c>
      <c r="AE217" s="57">
        <v>0</v>
      </c>
      <c r="AF217" s="61">
        <f t="shared" si="210"/>
        <v>4</v>
      </c>
      <c r="AG217" s="40">
        <f t="shared" si="223"/>
        <v>0</v>
      </c>
      <c r="AH217" s="40">
        <f t="shared" si="224"/>
        <v>0</v>
      </c>
      <c r="AI217" s="44">
        <f t="shared" si="225"/>
        <v>7807.1762854892213</v>
      </c>
      <c r="AJ217" s="35">
        <f t="shared" si="211"/>
        <v>4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2092.5450110702586</v>
      </c>
      <c r="AL217" s="57">
        <v>1</v>
      </c>
      <c r="AM217" s="57">
        <v>0</v>
      </c>
      <c r="AN217" s="61">
        <f t="shared" si="212"/>
        <v>5</v>
      </c>
      <c r="AO217" s="40">
        <f t="shared" si="226"/>
        <v>2092.5450110702586</v>
      </c>
      <c r="AP217" s="40">
        <f t="shared" si="227"/>
        <v>0</v>
      </c>
      <c r="AQ217" s="44">
        <f t="shared" si="228"/>
        <v>10462.725055351293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126.75846999999999</v>
      </c>
      <c r="H218" s="35">
        <f t="shared" si="213"/>
        <v>0</v>
      </c>
      <c r="I218" s="187" t="s">
        <v>754</v>
      </c>
      <c r="J218" s="212">
        <v>150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1</v>
      </c>
      <c r="O218" s="57">
        <v>0</v>
      </c>
      <c r="P218" s="61">
        <f t="shared" si="208"/>
        <v>1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1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1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1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1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1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1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34</v>
      </c>
      <c r="G224" s="41">
        <f>SUM(G204:G223)</f>
        <v>17003.605440000003</v>
      </c>
      <c r="H224" s="41">
        <f>IFERROR(G224/F224,0)</f>
        <v>500.10604235294124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34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20122</v>
      </c>
      <c r="K224" s="41">
        <f>IFERROR(J224/I224,"")</f>
        <v>591.82352941176475</v>
      </c>
      <c r="L224" s="41">
        <f>SUM(L204:L223)</f>
        <v>34</v>
      </c>
      <c r="M224" s="41">
        <f>IFERROR(S224/P224,0)</f>
        <v>656.72599603690992</v>
      </c>
      <c r="N224" s="41">
        <f t="shared" ref="N224:T224" si="230">SUM(N204:N223)</f>
        <v>3</v>
      </c>
      <c r="O224" s="41">
        <f t="shared" si="230"/>
        <v>1</v>
      </c>
      <c r="P224" s="41">
        <f t="shared" si="230"/>
        <v>36</v>
      </c>
      <c r="Q224" s="41">
        <f t="shared" si="230"/>
        <v>3380.1074893319633</v>
      </c>
      <c r="R224" s="41">
        <f t="shared" si="230"/>
        <v>-1131.3558423285583</v>
      </c>
      <c r="S224" s="45">
        <f t="shared" si="230"/>
        <v>23642.135857328758</v>
      </c>
      <c r="T224" s="41">
        <f t="shared" si="230"/>
        <v>36</v>
      </c>
      <c r="U224" s="41">
        <f>IFERROR(AA224/X224,0)</f>
        <v>726.76398260195288</v>
      </c>
      <c r="V224" s="41">
        <f t="shared" ref="V224:AB224" si="231">SUM(V204:V223)</f>
        <v>1</v>
      </c>
      <c r="W224" s="41">
        <f t="shared" si="231"/>
        <v>1</v>
      </c>
      <c r="X224" s="41">
        <f t="shared" si="231"/>
        <v>36</v>
      </c>
      <c r="Y224" s="41">
        <f t="shared" si="231"/>
        <v>1817.0722988563266</v>
      </c>
      <c r="Z224" s="41">
        <f t="shared" si="231"/>
        <v>-1216.3559065823381</v>
      </c>
      <c r="AA224" s="45">
        <f t="shared" si="231"/>
        <v>26163.503373670304</v>
      </c>
      <c r="AB224" s="41">
        <f t="shared" si="231"/>
        <v>36</v>
      </c>
      <c r="AC224" s="41">
        <f>IFERROR(AI224/AF224,0)</f>
        <v>784.98417685418076</v>
      </c>
      <c r="AD224" s="41">
        <f t="shared" ref="AD224:AJ224" si="232">SUM(AD204:AD223)</f>
        <v>1</v>
      </c>
      <c r="AE224" s="41">
        <f t="shared" si="232"/>
        <v>1</v>
      </c>
      <c r="AF224" s="41">
        <f t="shared" si="232"/>
        <v>36</v>
      </c>
      <c r="AG224" s="41">
        <f t="shared" si="232"/>
        <v>1306.5084043361821</v>
      </c>
      <c r="AH224" s="41">
        <f t="shared" si="232"/>
        <v>-1306.5084043361821</v>
      </c>
      <c r="AI224" s="45">
        <f t="shared" si="232"/>
        <v>28259.430366750508</v>
      </c>
      <c r="AJ224" s="41">
        <f t="shared" si="232"/>
        <v>36</v>
      </c>
      <c r="AK224" s="41">
        <f>IFERROR(AQ224/AN224,0)</f>
        <v>865.51280673454653</v>
      </c>
      <c r="AL224" s="41">
        <f t="shared" ref="AL224:AQ224" si="233">SUM(AL204:AL223)</f>
        <v>1</v>
      </c>
      <c r="AM224" s="41">
        <f t="shared" si="233"/>
        <v>1</v>
      </c>
      <c r="AN224" s="41">
        <f t="shared" si="233"/>
        <v>36</v>
      </c>
      <c r="AO224" s="41">
        <f t="shared" si="233"/>
        <v>2092.5450110702586</v>
      </c>
      <c r="AP224" s="41">
        <f t="shared" si="233"/>
        <v>-1400.6924066699428</v>
      </c>
      <c r="AQ224" s="45">
        <f t="shared" si="233"/>
        <v>31158.461042443676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24680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27384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25898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27866.248000000003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1037.864142671242</v>
      </c>
      <c r="T226" s="39"/>
      <c r="U226" s="39"/>
      <c r="V226" s="53"/>
      <c r="W226" s="53"/>
      <c r="X226" s="110"/>
      <c r="Y226" s="39"/>
      <c r="Z226" s="39"/>
      <c r="AA226" s="54">
        <f>AA225-AA224</f>
        <v>1220.4966263296956</v>
      </c>
      <c r="AB226" s="39"/>
      <c r="AC226" s="53"/>
      <c r="AD226" s="53"/>
      <c r="AE226" s="110"/>
      <c r="AF226" s="39"/>
      <c r="AG226" s="39"/>
      <c r="AH226" s="39"/>
      <c r="AI226" s="54">
        <f>AI225-AI224</f>
        <v>-2361.4303667505083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-3292.2130424436727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Public Transport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1245.14275</v>
      </c>
      <c r="H232" s="35">
        <f>IFERROR(G232/F232,0)</f>
        <v>0</v>
      </c>
      <c r="I232" s="156" t="s">
        <v>754</v>
      </c>
      <c r="J232" s="211">
        <v>1259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1</v>
      </c>
      <c r="G234" s="35">
        <f>SUMIFS(WORKING!$AC$3:$AC$6802,WORKING!$A$3:$A$6802,Results!$D$3,WORKING!$B$3:$B$6802,Results!A234,WORKING!$C$3:$C$6802,Results!C234)/1000</f>
        <v>165.07074999999998</v>
      </c>
      <c r="H234" s="35">
        <f t="shared" si="240"/>
        <v>165.07074999999998</v>
      </c>
      <c r="I234" s="187" t="s">
        <v>754</v>
      </c>
      <c r="J234" s="212">
        <v>167</v>
      </c>
      <c r="K234" s="217">
        <f t="shared" si="241"/>
        <v>167</v>
      </c>
      <c r="L234" s="34">
        <f t="shared" si="234"/>
        <v>1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181.08025679594704</v>
      </c>
      <c r="N234" s="57">
        <v>0</v>
      </c>
      <c r="O234" s="57">
        <v>0</v>
      </c>
      <c r="P234" s="61">
        <f t="shared" si="235"/>
        <v>1</v>
      </c>
      <c r="Q234" s="40">
        <f t="shared" si="242"/>
        <v>0</v>
      </c>
      <c r="R234" s="40">
        <f t="shared" si="243"/>
        <v>0</v>
      </c>
      <c r="S234" s="44">
        <f t="shared" si="244"/>
        <v>181.08025679594704</v>
      </c>
      <c r="T234" s="35">
        <f t="shared" si="245"/>
        <v>1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196.25672248666552</v>
      </c>
      <c r="V234" s="57">
        <v>0</v>
      </c>
      <c r="W234" s="57">
        <v>0</v>
      </c>
      <c r="X234" s="61">
        <f t="shared" si="236"/>
        <v>1</v>
      </c>
      <c r="Y234" s="40">
        <f t="shared" si="246"/>
        <v>0</v>
      </c>
      <c r="Z234" s="40">
        <f t="shared" si="247"/>
        <v>0</v>
      </c>
      <c r="AA234" s="44">
        <f t="shared" si="248"/>
        <v>196.25672248666552</v>
      </c>
      <c r="AB234" s="35">
        <f t="shared" si="249"/>
        <v>1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212.50649254398664</v>
      </c>
      <c r="AD234" s="57">
        <v>0</v>
      </c>
      <c r="AE234" s="57">
        <v>0</v>
      </c>
      <c r="AF234" s="61">
        <f t="shared" si="237"/>
        <v>1</v>
      </c>
      <c r="AG234" s="40">
        <f t="shared" si="250"/>
        <v>0</v>
      </c>
      <c r="AH234" s="40">
        <f t="shared" si="251"/>
        <v>0</v>
      </c>
      <c r="AI234" s="44">
        <f t="shared" si="252"/>
        <v>212.50649254398664</v>
      </c>
      <c r="AJ234" s="35">
        <f t="shared" si="238"/>
        <v>1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229.67153249576853</v>
      </c>
      <c r="AL234" s="57">
        <v>0</v>
      </c>
      <c r="AM234" s="57">
        <v>0</v>
      </c>
      <c r="AN234" s="61">
        <f t="shared" si="239"/>
        <v>1</v>
      </c>
      <c r="AO234" s="40">
        <f t="shared" si="253"/>
        <v>0</v>
      </c>
      <c r="AP234" s="40">
        <f t="shared" si="254"/>
        <v>0</v>
      </c>
      <c r="AQ234" s="44">
        <f t="shared" si="255"/>
        <v>229.67153249576853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13.705820000000001</v>
      </c>
      <c r="H235" s="35">
        <f t="shared" si="240"/>
        <v>0</v>
      </c>
      <c r="I235" s="187" t="s">
        <v>754</v>
      </c>
      <c r="J235" s="212">
        <v>14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1</v>
      </c>
      <c r="O236" s="57">
        <v>0</v>
      </c>
      <c r="P236" s="61">
        <f t="shared" si="235"/>
        <v>1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1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1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1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1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1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1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10</v>
      </c>
      <c r="G237" s="35">
        <f>SUMIFS(WORKING!$AC$3:$AC$6802,WORKING!$A$3:$A$6802,Results!$D$3,WORKING!$B$3:$B$6802,Results!A237,WORKING!$C$3:$C$6802,Results!C237)/1000</f>
        <v>2259.0595899999998</v>
      </c>
      <c r="H237" s="35">
        <f t="shared" si="240"/>
        <v>225.905959</v>
      </c>
      <c r="I237" s="187" t="s">
        <v>754</v>
      </c>
      <c r="J237" s="212">
        <v>2284</v>
      </c>
      <c r="K237" s="217">
        <f t="shared" si="241"/>
        <v>228.4</v>
      </c>
      <c r="L237" s="34">
        <f t="shared" si="234"/>
        <v>10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248.50891135389307</v>
      </c>
      <c r="N237" s="57">
        <v>1</v>
      </c>
      <c r="O237" s="57">
        <v>0</v>
      </c>
      <c r="P237" s="61">
        <f t="shared" si="235"/>
        <v>11</v>
      </c>
      <c r="Q237" s="40">
        <f t="shared" si="242"/>
        <v>248.50891135389307</v>
      </c>
      <c r="R237" s="40">
        <f t="shared" si="243"/>
        <v>0</v>
      </c>
      <c r="S237" s="44">
        <f t="shared" si="244"/>
        <v>2733.5980248928236</v>
      </c>
      <c r="T237" s="35">
        <f t="shared" si="245"/>
        <v>11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269.60138337989071</v>
      </c>
      <c r="V237" s="57">
        <v>0</v>
      </c>
      <c r="W237" s="57">
        <v>0</v>
      </c>
      <c r="X237" s="61">
        <f t="shared" si="236"/>
        <v>11</v>
      </c>
      <c r="Y237" s="40">
        <f t="shared" si="246"/>
        <v>0</v>
      </c>
      <c r="Z237" s="40">
        <f t="shared" si="247"/>
        <v>0</v>
      </c>
      <c r="AA237" s="44">
        <f t="shared" si="248"/>
        <v>2965.6152171787976</v>
      </c>
      <c r="AB237" s="35">
        <f t="shared" si="249"/>
        <v>11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292.2108818559434</v>
      </c>
      <c r="AD237" s="57">
        <v>0</v>
      </c>
      <c r="AE237" s="57">
        <v>0</v>
      </c>
      <c r="AF237" s="61">
        <f t="shared" si="237"/>
        <v>11</v>
      </c>
      <c r="AG237" s="40">
        <f t="shared" si="250"/>
        <v>0</v>
      </c>
      <c r="AH237" s="40">
        <f t="shared" si="251"/>
        <v>0</v>
      </c>
      <c r="AI237" s="44">
        <f t="shared" si="252"/>
        <v>3214.3197004153772</v>
      </c>
      <c r="AJ237" s="35">
        <f t="shared" si="238"/>
        <v>11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316.1242062982833</v>
      </c>
      <c r="AL237" s="57">
        <v>0</v>
      </c>
      <c r="AM237" s="57">
        <v>0</v>
      </c>
      <c r="AN237" s="61">
        <f t="shared" si="239"/>
        <v>11</v>
      </c>
      <c r="AO237" s="40">
        <f t="shared" si="253"/>
        <v>0</v>
      </c>
      <c r="AP237" s="40">
        <f t="shared" si="254"/>
        <v>0</v>
      </c>
      <c r="AQ237" s="44">
        <f t="shared" si="255"/>
        <v>3477.3662692811163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5</v>
      </c>
      <c r="G238" s="35">
        <f>SUMIFS(WORKING!$AC$3:$AC$6802,WORKING!$A$3:$A$6802,Results!$D$3,WORKING!$B$3:$B$6802,Results!A238,WORKING!$C$3:$C$6802,Results!C238)/1000</f>
        <v>1456.48831</v>
      </c>
      <c r="H238" s="35">
        <f t="shared" si="240"/>
        <v>291.297662</v>
      </c>
      <c r="I238" s="187" t="s">
        <v>754</v>
      </c>
      <c r="J238" s="212">
        <v>1472</v>
      </c>
      <c r="K238" s="217">
        <f t="shared" si="241"/>
        <v>294.39999999999998</v>
      </c>
      <c r="L238" s="34">
        <f t="shared" si="234"/>
        <v>5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320.21748424604607</v>
      </c>
      <c r="N238" s="57">
        <v>0</v>
      </c>
      <c r="O238" s="57">
        <v>0</v>
      </c>
      <c r="P238" s="61">
        <f t="shared" si="235"/>
        <v>5</v>
      </c>
      <c r="Q238" s="40">
        <f t="shared" si="242"/>
        <v>0</v>
      </c>
      <c r="R238" s="40">
        <f t="shared" si="243"/>
        <v>0</v>
      </c>
      <c r="S238" s="44">
        <f t="shared" si="244"/>
        <v>1601.0874212302303</v>
      </c>
      <c r="T238" s="35">
        <f t="shared" si="245"/>
        <v>5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347.36516454195163</v>
      </c>
      <c r="V238" s="57">
        <v>0</v>
      </c>
      <c r="W238" s="57">
        <v>0</v>
      </c>
      <c r="X238" s="61">
        <f t="shared" si="236"/>
        <v>5</v>
      </c>
      <c r="Y238" s="40">
        <f t="shared" si="246"/>
        <v>0</v>
      </c>
      <c r="Z238" s="40">
        <f t="shared" si="247"/>
        <v>0</v>
      </c>
      <c r="AA238" s="44">
        <f t="shared" si="248"/>
        <v>1736.8258227097581</v>
      </c>
      <c r="AB238" s="35">
        <f t="shared" si="249"/>
        <v>5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376.46239183807216</v>
      </c>
      <c r="AD238" s="57">
        <v>0</v>
      </c>
      <c r="AE238" s="57">
        <v>0</v>
      </c>
      <c r="AF238" s="61">
        <f t="shared" si="237"/>
        <v>5</v>
      </c>
      <c r="AG238" s="40">
        <f t="shared" si="250"/>
        <v>0</v>
      </c>
      <c r="AH238" s="40">
        <f t="shared" si="251"/>
        <v>0</v>
      </c>
      <c r="AI238" s="44">
        <f t="shared" si="252"/>
        <v>1882.3119591903608</v>
      </c>
      <c r="AJ238" s="35">
        <f t="shared" si="238"/>
        <v>5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407.23398641670752</v>
      </c>
      <c r="AL238" s="57">
        <v>0</v>
      </c>
      <c r="AM238" s="57">
        <v>0</v>
      </c>
      <c r="AN238" s="61">
        <f t="shared" si="239"/>
        <v>5</v>
      </c>
      <c r="AO238" s="40">
        <f t="shared" si="253"/>
        <v>0</v>
      </c>
      <c r="AP238" s="40">
        <f t="shared" si="254"/>
        <v>0</v>
      </c>
      <c r="AQ238" s="44">
        <f t="shared" si="255"/>
        <v>2036.1699320835376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4</v>
      </c>
      <c r="G239" s="35">
        <f>SUMIFS(WORKING!$AC$3:$AC$6802,WORKING!$A$3:$A$6802,Results!$D$3,WORKING!$B$3:$B$6802,Results!A239,WORKING!$C$3:$C$6802,Results!C239)/1000</f>
        <v>1419.9174600000001</v>
      </c>
      <c r="H239" s="35">
        <f t="shared" si="240"/>
        <v>354.97936500000003</v>
      </c>
      <c r="I239" s="187" t="s">
        <v>754</v>
      </c>
      <c r="J239" s="212">
        <v>1435</v>
      </c>
      <c r="K239" s="217">
        <f t="shared" si="241"/>
        <v>358.75</v>
      </c>
      <c r="L239" s="34">
        <f t="shared" si="234"/>
        <v>4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390.49241902483556</v>
      </c>
      <c r="N239" s="57">
        <v>10</v>
      </c>
      <c r="O239" s="57">
        <v>0</v>
      </c>
      <c r="P239" s="61">
        <f t="shared" si="235"/>
        <v>14</v>
      </c>
      <c r="Q239" s="40">
        <f t="shared" si="242"/>
        <v>3904.9241902483554</v>
      </c>
      <c r="R239" s="40">
        <f t="shared" si="243"/>
        <v>0</v>
      </c>
      <c r="S239" s="44">
        <f t="shared" si="244"/>
        <v>5466.8938663476974</v>
      </c>
      <c r="T239" s="35">
        <f t="shared" si="245"/>
        <v>14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423.68504604062173</v>
      </c>
      <c r="V239" s="57">
        <v>0</v>
      </c>
      <c r="W239" s="57">
        <v>0</v>
      </c>
      <c r="X239" s="61">
        <f t="shared" si="236"/>
        <v>14</v>
      </c>
      <c r="Y239" s="40">
        <f t="shared" si="246"/>
        <v>0</v>
      </c>
      <c r="Z239" s="40">
        <f t="shared" si="247"/>
        <v>0</v>
      </c>
      <c r="AA239" s="44">
        <f t="shared" si="248"/>
        <v>5931.5906445687042</v>
      </c>
      <c r="AB239" s="35">
        <f t="shared" si="249"/>
        <v>14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459.26968247332093</v>
      </c>
      <c r="AD239" s="57">
        <v>0</v>
      </c>
      <c r="AE239" s="57">
        <v>0</v>
      </c>
      <c r="AF239" s="61">
        <f t="shared" si="237"/>
        <v>14</v>
      </c>
      <c r="AG239" s="40">
        <f t="shared" si="250"/>
        <v>0</v>
      </c>
      <c r="AH239" s="40">
        <f t="shared" si="251"/>
        <v>0</v>
      </c>
      <c r="AI239" s="44">
        <f t="shared" si="252"/>
        <v>6429.7755546264925</v>
      </c>
      <c r="AJ239" s="35">
        <f t="shared" si="238"/>
        <v>14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496.91202309938058</v>
      </c>
      <c r="AL239" s="57">
        <v>0</v>
      </c>
      <c r="AM239" s="57">
        <v>0</v>
      </c>
      <c r="AN239" s="61">
        <f t="shared" si="239"/>
        <v>14</v>
      </c>
      <c r="AO239" s="40">
        <f t="shared" si="253"/>
        <v>0</v>
      </c>
      <c r="AP239" s="40">
        <f t="shared" si="254"/>
        <v>0</v>
      </c>
      <c r="AQ239" s="44">
        <f t="shared" si="255"/>
        <v>6956.7683233913285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8</v>
      </c>
      <c r="G240" s="35">
        <f>SUMIFS(WORKING!$AC$3:$AC$6802,WORKING!$A$3:$A$6802,Results!$D$3,WORKING!$B$3:$B$6802,Results!A240,WORKING!$C$3:$C$6802,Results!C240)/1000</f>
        <v>3169.6746699999999</v>
      </c>
      <c r="H240" s="35">
        <f t="shared" si="240"/>
        <v>396.20933374999998</v>
      </c>
      <c r="I240" s="187" t="s">
        <v>754</v>
      </c>
      <c r="J240" s="212">
        <v>3204</v>
      </c>
      <c r="K240" s="217">
        <f t="shared" si="241"/>
        <v>400.5</v>
      </c>
      <c r="L240" s="34">
        <f t="shared" si="234"/>
        <v>8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436.22239790802911</v>
      </c>
      <c r="N240" s="57">
        <v>5</v>
      </c>
      <c r="O240" s="57">
        <v>0</v>
      </c>
      <c r="P240" s="61">
        <f t="shared" si="235"/>
        <v>13</v>
      </c>
      <c r="Q240" s="40">
        <f t="shared" si="242"/>
        <v>2181.1119895401457</v>
      </c>
      <c r="R240" s="40">
        <f t="shared" si="243"/>
        <v>0</v>
      </c>
      <c r="S240" s="44">
        <f t="shared" si="244"/>
        <v>5670.8911728043786</v>
      </c>
      <c r="T240" s="35">
        <f t="shared" si="245"/>
        <v>13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473.39115699318319</v>
      </c>
      <c r="V240" s="57">
        <v>0</v>
      </c>
      <c r="W240" s="57">
        <v>0</v>
      </c>
      <c r="X240" s="61">
        <f t="shared" si="236"/>
        <v>13</v>
      </c>
      <c r="Y240" s="40">
        <f t="shared" si="246"/>
        <v>0</v>
      </c>
      <c r="Z240" s="40">
        <f t="shared" si="247"/>
        <v>0</v>
      </c>
      <c r="AA240" s="44">
        <f t="shared" si="248"/>
        <v>6154.0850409113818</v>
      </c>
      <c r="AB240" s="35">
        <f t="shared" si="249"/>
        <v>13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513.2469850662726</v>
      </c>
      <c r="AD240" s="57">
        <v>0</v>
      </c>
      <c r="AE240" s="57">
        <v>0</v>
      </c>
      <c r="AF240" s="61">
        <f t="shared" si="237"/>
        <v>13</v>
      </c>
      <c r="AG240" s="40">
        <f t="shared" si="250"/>
        <v>0</v>
      </c>
      <c r="AH240" s="40">
        <f t="shared" si="251"/>
        <v>0</v>
      </c>
      <c r="AI240" s="44">
        <f t="shared" si="252"/>
        <v>6672.210805861544</v>
      </c>
      <c r="AJ240" s="35">
        <f t="shared" si="238"/>
        <v>13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555.41768526469616</v>
      </c>
      <c r="AL240" s="57">
        <v>0</v>
      </c>
      <c r="AM240" s="57">
        <v>0</v>
      </c>
      <c r="AN240" s="61">
        <f t="shared" si="239"/>
        <v>13</v>
      </c>
      <c r="AO240" s="40">
        <f t="shared" si="253"/>
        <v>0</v>
      </c>
      <c r="AP240" s="40">
        <f t="shared" si="254"/>
        <v>0</v>
      </c>
      <c r="AQ240" s="44">
        <f t="shared" si="255"/>
        <v>7220.4299084410504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5</v>
      </c>
      <c r="G241" s="35">
        <f>SUMIFS(WORKING!$AC$3:$AC$6802,WORKING!$A$3:$A$6802,Results!$D$3,WORKING!$B$3:$B$6802,Results!A241,WORKING!$C$3:$C$6802,Results!C241)/1000</f>
        <v>2644.9995599999997</v>
      </c>
      <c r="H241" s="35">
        <f t="shared" si="240"/>
        <v>528.99991199999999</v>
      </c>
      <c r="I241" s="187" t="s">
        <v>754</v>
      </c>
      <c r="J241" s="212">
        <v>2674</v>
      </c>
      <c r="K241" s="217">
        <f t="shared" si="241"/>
        <v>534.79999999999995</v>
      </c>
      <c r="L241" s="34">
        <f t="shared" si="234"/>
        <v>5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583.01758403098324</v>
      </c>
      <c r="N241" s="57">
        <v>0</v>
      </c>
      <c r="O241" s="57">
        <v>0</v>
      </c>
      <c r="P241" s="61">
        <f t="shared" si="235"/>
        <v>5</v>
      </c>
      <c r="Q241" s="40">
        <f t="shared" si="242"/>
        <v>0</v>
      </c>
      <c r="R241" s="40">
        <f t="shared" si="243"/>
        <v>0</v>
      </c>
      <c r="S241" s="44">
        <f t="shared" si="244"/>
        <v>2915.087920154916</v>
      </c>
      <c r="T241" s="35">
        <f t="shared" si="245"/>
        <v>5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632.85443623857032</v>
      </c>
      <c r="V241" s="57">
        <v>0</v>
      </c>
      <c r="W241" s="57">
        <v>0</v>
      </c>
      <c r="X241" s="61">
        <f t="shared" si="236"/>
        <v>5</v>
      </c>
      <c r="Y241" s="40">
        <f t="shared" si="246"/>
        <v>0</v>
      </c>
      <c r="Z241" s="40">
        <f t="shared" si="247"/>
        <v>0</v>
      </c>
      <c r="AA241" s="44">
        <f t="shared" si="248"/>
        <v>3164.2721811928513</v>
      </c>
      <c r="AB241" s="35">
        <f t="shared" si="249"/>
        <v>5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686.30959954052844</v>
      </c>
      <c r="AD241" s="57">
        <v>0</v>
      </c>
      <c r="AE241" s="57">
        <v>0</v>
      </c>
      <c r="AF241" s="61">
        <f t="shared" si="237"/>
        <v>5</v>
      </c>
      <c r="AG241" s="40">
        <f t="shared" si="250"/>
        <v>0</v>
      </c>
      <c r="AH241" s="40">
        <f t="shared" si="251"/>
        <v>0</v>
      </c>
      <c r="AI241" s="44">
        <f t="shared" si="252"/>
        <v>3431.5479977026421</v>
      </c>
      <c r="AJ241" s="35">
        <f t="shared" si="238"/>
        <v>5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742.88795488546157</v>
      </c>
      <c r="AL241" s="57">
        <v>0</v>
      </c>
      <c r="AM241" s="57">
        <v>0</v>
      </c>
      <c r="AN241" s="61">
        <f t="shared" si="239"/>
        <v>5</v>
      </c>
      <c r="AO241" s="40">
        <f t="shared" si="253"/>
        <v>0</v>
      </c>
      <c r="AP241" s="40">
        <f t="shared" si="254"/>
        <v>0</v>
      </c>
      <c r="AQ241" s="44">
        <f t="shared" si="255"/>
        <v>3714.4397744273078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7</v>
      </c>
      <c r="G242" s="35">
        <f>SUMIFS(WORKING!$AC$3:$AC$6802,WORKING!$A$3:$A$6802,Results!$D$3,WORKING!$B$3:$B$6802,Results!A242,WORKING!$C$3:$C$6802,Results!C242)/1000</f>
        <v>4407.3704500000003</v>
      </c>
      <c r="H242" s="35">
        <f t="shared" si="240"/>
        <v>629.62435000000005</v>
      </c>
      <c r="I242" s="187" t="s">
        <v>754</v>
      </c>
      <c r="J242" s="212">
        <v>4455</v>
      </c>
      <c r="K242" s="217">
        <f t="shared" si="241"/>
        <v>636.42857142857144</v>
      </c>
      <c r="L242" s="34">
        <f t="shared" si="234"/>
        <v>7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694.87680181848953</v>
      </c>
      <c r="N242" s="57">
        <v>0</v>
      </c>
      <c r="O242" s="57">
        <v>0</v>
      </c>
      <c r="P242" s="61">
        <f t="shared" si="235"/>
        <v>7</v>
      </c>
      <c r="Q242" s="40">
        <f t="shared" si="242"/>
        <v>0</v>
      </c>
      <c r="R242" s="40">
        <f t="shared" si="243"/>
        <v>0</v>
      </c>
      <c r="S242" s="44">
        <f t="shared" si="244"/>
        <v>4864.137612729427</v>
      </c>
      <c r="T242" s="35">
        <f t="shared" si="245"/>
        <v>7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754.46216295422994</v>
      </c>
      <c r="V242" s="57">
        <v>0</v>
      </c>
      <c r="W242" s="57">
        <v>0</v>
      </c>
      <c r="X242" s="61">
        <f t="shared" si="236"/>
        <v>7</v>
      </c>
      <c r="Y242" s="40">
        <f t="shared" si="246"/>
        <v>0</v>
      </c>
      <c r="Z242" s="40">
        <f t="shared" si="247"/>
        <v>0</v>
      </c>
      <c r="AA242" s="44">
        <f t="shared" si="248"/>
        <v>5281.2351406796097</v>
      </c>
      <c r="AB242" s="35">
        <f t="shared" si="249"/>
        <v>7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818.39137373677727</v>
      </c>
      <c r="AD242" s="57">
        <v>1</v>
      </c>
      <c r="AE242" s="57">
        <v>0</v>
      </c>
      <c r="AF242" s="61">
        <f t="shared" si="237"/>
        <v>8</v>
      </c>
      <c r="AG242" s="40">
        <f t="shared" si="250"/>
        <v>818.39137373677727</v>
      </c>
      <c r="AH242" s="40">
        <f t="shared" si="251"/>
        <v>0</v>
      </c>
      <c r="AI242" s="44">
        <f t="shared" si="252"/>
        <v>6547.1309898942181</v>
      </c>
      <c r="AJ242" s="35">
        <f t="shared" si="238"/>
        <v>8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886.07673941864527</v>
      </c>
      <c r="AL242" s="57">
        <v>1</v>
      </c>
      <c r="AM242" s="57">
        <v>0</v>
      </c>
      <c r="AN242" s="61">
        <f t="shared" si="239"/>
        <v>9</v>
      </c>
      <c r="AO242" s="40">
        <f t="shared" si="253"/>
        <v>886.07673941864527</v>
      </c>
      <c r="AP242" s="40">
        <f t="shared" si="254"/>
        <v>0</v>
      </c>
      <c r="AQ242" s="44">
        <f t="shared" si="255"/>
        <v>7974.6906547678072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9</v>
      </c>
      <c r="G243" s="35">
        <f>SUMIFS(WORKING!$AC$3:$AC$6802,WORKING!$A$3:$A$6802,Results!$D$3,WORKING!$B$3:$B$6802,Results!A243,WORKING!$C$3:$C$6802,Results!C243)/1000</f>
        <v>6870.7648899999995</v>
      </c>
      <c r="H243" s="35">
        <f t="shared" si="240"/>
        <v>763.41832111111103</v>
      </c>
      <c r="I243" s="187" t="s">
        <v>754</v>
      </c>
      <c r="J243" s="212">
        <v>6945</v>
      </c>
      <c r="K243" s="217">
        <f t="shared" si="241"/>
        <v>771.66666666666663</v>
      </c>
      <c r="L243" s="34">
        <f t="shared" si="234"/>
        <v>9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842.44690526747297</v>
      </c>
      <c r="N243" s="57">
        <v>0</v>
      </c>
      <c r="O243" s="57">
        <v>0</v>
      </c>
      <c r="P243" s="61">
        <f t="shared" si="235"/>
        <v>9</v>
      </c>
      <c r="Q243" s="40">
        <f t="shared" si="242"/>
        <v>0</v>
      </c>
      <c r="R243" s="40">
        <f t="shared" si="243"/>
        <v>0</v>
      </c>
      <c r="S243" s="44">
        <f t="shared" si="244"/>
        <v>7582.0221474072569</v>
      </c>
      <c r="T243" s="35">
        <f t="shared" si="245"/>
        <v>9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914.59083322164463</v>
      </c>
      <c r="V243" s="57">
        <v>0</v>
      </c>
      <c r="W243" s="57">
        <v>0</v>
      </c>
      <c r="X243" s="61">
        <f t="shared" si="236"/>
        <v>9</v>
      </c>
      <c r="Y243" s="40">
        <f t="shared" si="246"/>
        <v>0</v>
      </c>
      <c r="Z243" s="40">
        <f t="shared" si="247"/>
        <v>0</v>
      </c>
      <c r="AA243" s="44">
        <f t="shared" si="248"/>
        <v>8231.317498994802</v>
      </c>
      <c r="AB243" s="35">
        <f t="shared" si="249"/>
        <v>9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991.98493501516361</v>
      </c>
      <c r="AD243" s="57">
        <v>0</v>
      </c>
      <c r="AE243" s="57">
        <v>0</v>
      </c>
      <c r="AF243" s="61">
        <f t="shared" si="237"/>
        <v>9</v>
      </c>
      <c r="AG243" s="40">
        <f t="shared" si="250"/>
        <v>0</v>
      </c>
      <c r="AH243" s="40">
        <f t="shared" si="251"/>
        <v>0</v>
      </c>
      <c r="AI243" s="44">
        <f t="shared" si="252"/>
        <v>8927.8644151364733</v>
      </c>
      <c r="AJ243" s="35">
        <f t="shared" si="238"/>
        <v>9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1073.9152842220651</v>
      </c>
      <c r="AL243" s="57">
        <v>0</v>
      </c>
      <c r="AM243" s="57">
        <v>0</v>
      </c>
      <c r="AN243" s="61">
        <f t="shared" si="239"/>
        <v>9</v>
      </c>
      <c r="AO243" s="40">
        <f t="shared" si="253"/>
        <v>0</v>
      </c>
      <c r="AP243" s="40">
        <f t="shared" si="254"/>
        <v>0</v>
      </c>
      <c r="AQ243" s="44">
        <f t="shared" si="255"/>
        <v>9665.2375579985855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13</v>
      </c>
      <c r="G244" s="35">
        <f>SUMIFS(WORKING!$AC$3:$AC$6802,WORKING!$A$3:$A$6802,Results!$D$3,WORKING!$B$3:$B$6802,Results!A244,WORKING!$C$3:$C$6802,Results!C244)/1000</f>
        <v>13589.42764</v>
      </c>
      <c r="H244" s="35">
        <f t="shared" si="240"/>
        <v>1045.3405876923077</v>
      </c>
      <c r="I244" s="187" t="s">
        <v>754</v>
      </c>
      <c r="J244" s="212">
        <v>13737</v>
      </c>
      <c r="K244" s="217">
        <f t="shared" si="241"/>
        <v>1056.6923076923076</v>
      </c>
      <c r="L244" s="34">
        <f t="shared" si="234"/>
        <v>13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1107.4793992856287</v>
      </c>
      <c r="N244" s="57">
        <v>1</v>
      </c>
      <c r="O244" s="57">
        <v>0</v>
      </c>
      <c r="P244" s="61">
        <f t="shared" si="235"/>
        <v>14</v>
      </c>
      <c r="Q244" s="40">
        <f t="shared" si="242"/>
        <v>1107.4793992856287</v>
      </c>
      <c r="R244" s="40">
        <f t="shared" si="243"/>
        <v>0</v>
      </c>
      <c r="S244" s="44">
        <f t="shared" si="244"/>
        <v>15504.711589998802</v>
      </c>
      <c r="T244" s="35">
        <f t="shared" si="245"/>
        <v>14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1191.0453851906204</v>
      </c>
      <c r="V244" s="57">
        <v>1</v>
      </c>
      <c r="W244" s="57">
        <v>0</v>
      </c>
      <c r="X244" s="61">
        <f t="shared" si="236"/>
        <v>15</v>
      </c>
      <c r="Y244" s="40">
        <f t="shared" si="246"/>
        <v>1191.0453851906204</v>
      </c>
      <c r="Z244" s="40">
        <f t="shared" si="247"/>
        <v>0</v>
      </c>
      <c r="AA244" s="44">
        <f t="shared" si="248"/>
        <v>17865.680777859307</v>
      </c>
      <c r="AB244" s="35">
        <f t="shared" si="249"/>
        <v>15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1279.708515467868</v>
      </c>
      <c r="AD244" s="57">
        <v>0</v>
      </c>
      <c r="AE244" s="57">
        <v>0</v>
      </c>
      <c r="AF244" s="61">
        <f t="shared" si="237"/>
        <v>15</v>
      </c>
      <c r="AG244" s="40">
        <f t="shared" si="250"/>
        <v>0</v>
      </c>
      <c r="AH244" s="40">
        <f t="shared" si="251"/>
        <v>0</v>
      </c>
      <c r="AI244" s="44">
        <f t="shared" si="252"/>
        <v>19195.62773201802</v>
      </c>
      <c r="AJ244" s="35">
        <f t="shared" si="238"/>
        <v>15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1372.3751203190056</v>
      </c>
      <c r="AL244" s="57">
        <v>0</v>
      </c>
      <c r="AM244" s="57">
        <v>0</v>
      </c>
      <c r="AN244" s="61">
        <f t="shared" si="239"/>
        <v>15</v>
      </c>
      <c r="AO244" s="40">
        <f t="shared" si="253"/>
        <v>0</v>
      </c>
      <c r="AP244" s="40">
        <f t="shared" si="254"/>
        <v>0</v>
      </c>
      <c r="AQ244" s="44">
        <f t="shared" si="255"/>
        <v>20585.626804785086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4</v>
      </c>
      <c r="G245" s="35">
        <f>SUMIFS(WORKING!$AC$3:$AC$6802,WORKING!$A$3:$A$6802,Results!$D$3,WORKING!$B$3:$B$6802,Results!A245,WORKING!$C$3:$C$6802,Results!C245)/1000</f>
        <v>4477.6377499999999</v>
      </c>
      <c r="H245" s="35">
        <f t="shared" si="240"/>
        <v>1119.4094375</v>
      </c>
      <c r="I245" s="187" t="s">
        <v>754</v>
      </c>
      <c r="J245" s="212">
        <v>4526</v>
      </c>
      <c r="K245" s="217">
        <f t="shared" si="241"/>
        <v>1131.5</v>
      </c>
      <c r="L245" s="34">
        <f t="shared" si="234"/>
        <v>4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1185.490870074208</v>
      </c>
      <c r="N245" s="57">
        <v>0</v>
      </c>
      <c r="O245" s="57">
        <v>0</v>
      </c>
      <c r="P245" s="61">
        <f t="shared" si="235"/>
        <v>4</v>
      </c>
      <c r="Q245" s="40">
        <f t="shared" si="242"/>
        <v>0</v>
      </c>
      <c r="R245" s="40">
        <f t="shared" si="243"/>
        <v>0</v>
      </c>
      <c r="S245" s="44">
        <f t="shared" si="244"/>
        <v>4741.9634802968321</v>
      </c>
      <c r="T245" s="35">
        <f t="shared" si="245"/>
        <v>4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1274.5222241471656</v>
      </c>
      <c r="V245" s="57">
        <v>0</v>
      </c>
      <c r="W245" s="57">
        <v>0</v>
      </c>
      <c r="X245" s="61">
        <f t="shared" si="236"/>
        <v>4</v>
      </c>
      <c r="Y245" s="40">
        <f t="shared" si="246"/>
        <v>0</v>
      </c>
      <c r="Z245" s="40">
        <f t="shared" si="247"/>
        <v>0</v>
      </c>
      <c r="AA245" s="44">
        <f t="shared" si="248"/>
        <v>5098.0888965886625</v>
      </c>
      <c r="AB245" s="35">
        <f t="shared" si="249"/>
        <v>4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1368.9472280828065</v>
      </c>
      <c r="AD245" s="57">
        <v>0</v>
      </c>
      <c r="AE245" s="57">
        <v>0</v>
      </c>
      <c r="AF245" s="61">
        <f t="shared" si="237"/>
        <v>4</v>
      </c>
      <c r="AG245" s="40">
        <f t="shared" si="250"/>
        <v>0</v>
      </c>
      <c r="AH245" s="40">
        <f t="shared" si="251"/>
        <v>0</v>
      </c>
      <c r="AI245" s="44">
        <f t="shared" si="252"/>
        <v>5475.7889123312261</v>
      </c>
      <c r="AJ245" s="35">
        <f t="shared" si="238"/>
        <v>4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1467.5909597634052</v>
      </c>
      <c r="AL245" s="57">
        <v>0</v>
      </c>
      <c r="AM245" s="57">
        <v>0</v>
      </c>
      <c r="AN245" s="61">
        <f t="shared" si="239"/>
        <v>4</v>
      </c>
      <c r="AO245" s="40">
        <f t="shared" si="253"/>
        <v>0</v>
      </c>
      <c r="AP245" s="40">
        <f t="shared" si="254"/>
        <v>0</v>
      </c>
      <c r="AQ245" s="44">
        <f t="shared" si="255"/>
        <v>5870.3638390536207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1</v>
      </c>
      <c r="G246" s="35">
        <f>SUMIFS(WORKING!$AC$3:$AC$6802,WORKING!$A$3:$A$6802,Results!$D$3,WORKING!$B$3:$B$6802,Results!A246,WORKING!$C$3:$C$6802,Results!C246)/1000</f>
        <v>2154.3994000000002</v>
      </c>
      <c r="H246" s="35">
        <f t="shared" si="240"/>
        <v>2154.3994000000002</v>
      </c>
      <c r="I246" s="187" t="s">
        <v>754</v>
      </c>
      <c r="J246" s="212">
        <v>2178</v>
      </c>
      <c r="K246" s="217">
        <f t="shared" si="241"/>
        <v>2178</v>
      </c>
      <c r="L246" s="34">
        <f t="shared" si="234"/>
        <v>1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2283.6204661420115</v>
      </c>
      <c r="N246" s="57">
        <v>0</v>
      </c>
      <c r="O246" s="57">
        <v>0</v>
      </c>
      <c r="P246" s="61">
        <f t="shared" si="235"/>
        <v>1</v>
      </c>
      <c r="Q246" s="40">
        <f t="shared" si="242"/>
        <v>0</v>
      </c>
      <c r="R246" s="40">
        <f t="shared" si="243"/>
        <v>0</v>
      </c>
      <c r="S246" s="44">
        <f t="shared" si="244"/>
        <v>2283.6204661420115</v>
      </c>
      <c r="T246" s="35">
        <f t="shared" si="245"/>
        <v>1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2456.9454908966541</v>
      </c>
      <c r="V246" s="57">
        <v>0</v>
      </c>
      <c r="W246" s="57">
        <v>0</v>
      </c>
      <c r="X246" s="61">
        <f t="shared" si="236"/>
        <v>1</v>
      </c>
      <c r="Y246" s="40">
        <f t="shared" si="246"/>
        <v>0</v>
      </c>
      <c r="Z246" s="40">
        <f t="shared" si="247"/>
        <v>0</v>
      </c>
      <c r="AA246" s="44">
        <f t="shared" si="248"/>
        <v>2456.9454908966541</v>
      </c>
      <c r="AB246" s="35">
        <f t="shared" si="249"/>
        <v>1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2640.9319529147588</v>
      </c>
      <c r="AD246" s="57">
        <v>0</v>
      </c>
      <c r="AE246" s="57">
        <v>0</v>
      </c>
      <c r="AF246" s="61">
        <f t="shared" si="237"/>
        <v>1</v>
      </c>
      <c r="AG246" s="40">
        <f t="shared" si="250"/>
        <v>0</v>
      </c>
      <c r="AH246" s="40">
        <f t="shared" si="251"/>
        <v>0</v>
      </c>
      <c r="AI246" s="44">
        <f t="shared" si="252"/>
        <v>2640.9319529147588</v>
      </c>
      <c r="AJ246" s="35">
        <f t="shared" si="238"/>
        <v>1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2833.3350107758538</v>
      </c>
      <c r="AL246" s="57">
        <v>0</v>
      </c>
      <c r="AM246" s="57">
        <v>0</v>
      </c>
      <c r="AN246" s="61">
        <f t="shared" si="239"/>
        <v>1</v>
      </c>
      <c r="AO246" s="40">
        <f t="shared" si="253"/>
        <v>0</v>
      </c>
      <c r="AP246" s="40">
        <f t="shared" si="254"/>
        <v>0</v>
      </c>
      <c r="AQ246" s="44">
        <f t="shared" si="255"/>
        <v>2833.3350107758538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67</v>
      </c>
      <c r="G252" s="41">
        <f>SUM(G232:G251)</f>
        <v>43873.659040000006</v>
      </c>
      <c r="H252" s="41">
        <f>IFERROR(G252/F252,0)</f>
        <v>654.83073194029862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67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44350</v>
      </c>
      <c r="K252" s="41">
        <f>IFERROR(J252/I252,"")</f>
        <v>661.94029850746267</v>
      </c>
      <c r="L252" s="41">
        <f>SUM(L232:L251)</f>
        <v>67</v>
      </c>
      <c r="M252" s="41">
        <f>IFERROR(S252/P252,0)</f>
        <v>629.94228186823921</v>
      </c>
      <c r="N252" s="41">
        <f t="shared" ref="N252:T252" si="256">SUM(N232:N251)</f>
        <v>18</v>
      </c>
      <c r="O252" s="41">
        <f t="shared" si="256"/>
        <v>0</v>
      </c>
      <c r="P252" s="41">
        <f t="shared" si="256"/>
        <v>85</v>
      </c>
      <c r="Q252" s="41">
        <f t="shared" si="256"/>
        <v>7442.0244904280225</v>
      </c>
      <c r="R252" s="41">
        <f t="shared" si="256"/>
        <v>0</v>
      </c>
      <c r="S252" s="45">
        <f t="shared" si="256"/>
        <v>53545.093958800331</v>
      </c>
      <c r="T252" s="41">
        <f t="shared" si="256"/>
        <v>85</v>
      </c>
      <c r="U252" s="41">
        <f>IFERROR(AA252/X252,0)</f>
        <v>686.9989934193859</v>
      </c>
      <c r="V252" s="41">
        <f t="shared" ref="V252:AB252" si="257">SUM(V232:V251)</f>
        <v>1</v>
      </c>
      <c r="W252" s="41">
        <f t="shared" si="257"/>
        <v>0</v>
      </c>
      <c r="X252" s="41">
        <f t="shared" si="257"/>
        <v>86</v>
      </c>
      <c r="Y252" s="41">
        <f t="shared" si="257"/>
        <v>1191.0453851906204</v>
      </c>
      <c r="Z252" s="41">
        <f t="shared" si="257"/>
        <v>0</v>
      </c>
      <c r="AA252" s="45">
        <f t="shared" si="257"/>
        <v>59081.913434067188</v>
      </c>
      <c r="AB252" s="41">
        <f t="shared" si="257"/>
        <v>86</v>
      </c>
      <c r="AC252" s="41">
        <f>IFERROR(AI252/AF252,0)</f>
        <v>742.87375301879422</v>
      </c>
      <c r="AD252" s="41">
        <f t="shared" ref="AD252:AJ252" si="258">SUM(AD232:AD251)</f>
        <v>1</v>
      </c>
      <c r="AE252" s="41">
        <f t="shared" si="258"/>
        <v>0</v>
      </c>
      <c r="AF252" s="41">
        <f t="shared" si="258"/>
        <v>87</v>
      </c>
      <c r="AG252" s="41">
        <f t="shared" si="258"/>
        <v>818.39137373677727</v>
      </c>
      <c r="AH252" s="41">
        <f t="shared" si="258"/>
        <v>0</v>
      </c>
      <c r="AI252" s="45">
        <f t="shared" si="258"/>
        <v>64630.016512635098</v>
      </c>
      <c r="AJ252" s="41">
        <f t="shared" si="258"/>
        <v>87</v>
      </c>
      <c r="AK252" s="41">
        <f>IFERROR(AQ252/AN252,0)</f>
        <v>801.86476826705768</v>
      </c>
      <c r="AL252" s="41">
        <f t="shared" ref="AL252:AQ252" si="259">SUM(AL232:AL251)</f>
        <v>1</v>
      </c>
      <c r="AM252" s="41">
        <f t="shared" si="259"/>
        <v>0</v>
      </c>
      <c r="AN252" s="41">
        <f t="shared" si="259"/>
        <v>88</v>
      </c>
      <c r="AO252" s="41">
        <f t="shared" si="259"/>
        <v>886.07673941864527</v>
      </c>
      <c r="AP252" s="41">
        <f t="shared" si="259"/>
        <v>0</v>
      </c>
      <c r="AQ252" s="45">
        <f t="shared" si="259"/>
        <v>70564.099607501077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50210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51268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53699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57780.124000000003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-3335.0939588003312</v>
      </c>
      <c r="T254" s="39"/>
      <c r="U254" s="39"/>
      <c r="V254" s="53"/>
      <c r="W254" s="53"/>
      <c r="X254" s="110"/>
      <c r="Y254" s="39"/>
      <c r="Z254" s="39"/>
      <c r="AA254" s="54">
        <f>AA253-AA252</f>
        <v>-7813.9134340671881</v>
      </c>
      <c r="AB254" s="39"/>
      <c r="AC254" s="53"/>
      <c r="AD254" s="53"/>
      <c r="AE254" s="110"/>
      <c r="AF254" s="39"/>
      <c r="AG254" s="39"/>
      <c r="AH254" s="39"/>
      <c r="AI254" s="54">
        <f>AI253-AI252</f>
        <v>-10931.016512635098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-12783.975607501074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c+V2EhDxFF8/DlcAhdr87gEGfS9NG5fp13B+PpHdjjNo3W7WHf40EsJMKhctKVoKOtn/kouLnTav0eabXYitRA==" saltValue="rCEPosQY3yD7p/JeOGQvBw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Transport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35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42671.514068865741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NAT_HRBP__42671.5140688657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HRBP-Vote35.xlsx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schemas.microsoft.com/office/2006/metadata/properties"/>
    <ds:schemaRef ds:uri="http://schemas.microsoft.com/sharepoint/v3"/>
    <ds:schemaRef ds:uri="http://www.w3.org/XML/1998/namespace"/>
    <ds:schemaRef ds:uri="http://purl.org/dc/terms/"/>
    <ds:schemaRef ds:uri="http://schemas.microsoft.com/office/2006/documentManagement/types"/>
    <ds:schemaRef ds:uri="http://purl.org/dc/dcmitype/"/>
    <ds:schemaRef ds:uri="df7ca258-5e24-45de-bd31-dbc76bc6765a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2016-10-28T10:21:08Z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